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N:\1. CONCURSOS\13.- VI Fodequip Mayor 2025\PLATAFORMA\Formularios de Postulación\"/>
    </mc:Choice>
  </mc:AlternateContent>
  <xr:revisionPtr revIDLastSave="0" documentId="13_ncr:1_{DB47FD93-A00D-484D-9FDD-F398285207EC}" xr6:coauthVersionLast="47" xr6:coauthVersionMax="47" xr10:uidLastSave="{00000000-0000-0000-0000-000000000000}"/>
  <bookViews>
    <workbookView xWindow="20370" yWindow="-6705" windowWidth="24240" windowHeight="13020" tabRatio="723" xr2:uid="{00000000-000D-0000-FFFF-FFFF00000000}"/>
  </bookViews>
  <sheets>
    <sheet name=" INSTRUCTIONS" sheetId="4" r:id="rId1"/>
    <sheet name=" QUOTES" sheetId="5" r:id="rId2"/>
    <sheet name=" I. EQUIPMENT" sheetId="2" r:id="rId3"/>
    <sheet name=" II. TRANSFERS, INST. OPERATION" sheetId="3" r:id="rId4"/>
    <sheet name=" DETAILS CONTRIBUTIONS" sheetId="13" r:id="rId5"/>
    <sheet name=" III. FINAL BUDGET" sheetId="1" r:id="rId6"/>
    <sheet name=" BUDGET DETAIL" sheetId="8" r:id="rId7"/>
    <sheet name="PRESUPUESTO MODIFICADO" sheetId="10" state="hidden" r:id="rId8"/>
    <sheet name="SALDOS" sheetId="9" state="hidden" r:id="rId9"/>
    <sheet name="Uso Interno DESGLOSE FACTURAS" sheetId="11"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Print_Area" localSheetId="6">'[1]DETALLE PRESUPUESTO'!$A$1:$I$11</definedName>
    <definedName name="_xlnm.Print_Area" localSheetId="4">'[2]DETALLE APORTES'!$A$1:$P$17</definedName>
    <definedName name="_xlnm.Print_Area" localSheetId="2">[3]I!$B$1:$F$27</definedName>
    <definedName name="_xlnm.Print_Area" localSheetId="5">[4]III!$B$1:$J$17</definedName>
    <definedName name="_xlnm.Print_Area" localSheetId="1">[5]COTIZACIONES!$A$1:$M$19</definedName>
    <definedName name="_xlnm.Print_Area" localSheetId="7">'[6]PRESUPUESTO MODIFICADO'!$A$2:$P$30</definedName>
    <definedName name="_xlnm.Print_Area" localSheetId="8">'[7]SALDOS '!$A$2:$Q$29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0" l="1"/>
  <c r="O7" i="10"/>
  <c r="G12" i="13"/>
  <c r="G12" i="3"/>
  <c r="G11" i="3"/>
  <c r="G10" i="3"/>
  <c r="F16" i="3"/>
  <c r="F15" i="3"/>
  <c r="F10" i="3"/>
  <c r="G13" i="13" l="1"/>
  <c r="G11" i="13"/>
  <c r="G9" i="13"/>
  <c r="G8" i="13"/>
  <c r="G7" i="13"/>
  <c r="E8" i="3" l="1"/>
  <c r="E7" i="3"/>
  <c r="P7" i="2"/>
  <c r="F10" i="13" l="1"/>
  <c r="F11" i="13"/>
  <c r="F12" i="13"/>
  <c r="F13" i="13"/>
  <c r="F14" i="13"/>
  <c r="F15" i="13"/>
  <c r="G16" i="3" s="1"/>
  <c r="E7" i="13"/>
  <c r="F7" i="3" s="1"/>
  <c r="E8" i="13"/>
  <c r="F8" i="3" s="1"/>
  <c r="E9" i="13"/>
  <c r="F9" i="3" s="1"/>
  <c r="E10" i="13"/>
  <c r="E11" i="13"/>
  <c r="F11" i="3" s="1"/>
  <c r="E12" i="13"/>
  <c r="F12" i="3" s="1"/>
  <c r="E13" i="13"/>
  <c r="F14" i="3" s="1"/>
  <c r="E14" i="13"/>
  <c r="E15" i="13"/>
  <c r="H9" i="5"/>
  <c r="I9" i="5" s="1"/>
  <c r="H24" i="5"/>
  <c r="I24" i="5" s="1"/>
  <c r="H23" i="5"/>
  <c r="H22" i="5"/>
  <c r="H21" i="5"/>
  <c r="H20" i="5"/>
  <c r="H19" i="5"/>
  <c r="H18" i="5"/>
  <c r="H17" i="5"/>
  <c r="H16" i="5"/>
  <c r="H15" i="5"/>
  <c r="H14" i="5"/>
  <c r="I14" i="5" s="1"/>
  <c r="H10" i="5"/>
  <c r="I10" i="5" s="1"/>
  <c r="I15" i="5" l="1"/>
  <c r="I16" i="5" s="1"/>
  <c r="I17" i="5" s="1"/>
  <c r="I18" i="5" s="1"/>
  <c r="I19" i="5" s="1"/>
  <c r="I20" i="5" s="1"/>
  <c r="I21" i="5" s="1"/>
  <c r="I22" i="5" s="1"/>
  <c r="I23" i="5" s="1"/>
  <c r="L12" i="9" l="1"/>
  <c r="L15" i="9"/>
  <c r="L16" i="9"/>
  <c r="I9" i="9"/>
  <c r="I11" i="9"/>
  <c r="I12" i="9"/>
  <c r="V8" i="11"/>
  <c r="L10" i="9" s="1"/>
  <c r="U8" i="11"/>
  <c r="I10" i="9" s="1"/>
  <c r="U5" i="11"/>
  <c r="V5" i="11"/>
  <c r="V15" i="11" s="1"/>
  <c r="U6" i="11"/>
  <c r="V6" i="11"/>
  <c r="V16" i="11" s="1"/>
  <c r="L14" i="9" s="1"/>
  <c r="U7" i="11"/>
  <c r="V7" i="11"/>
  <c r="W7" i="11" s="1"/>
  <c r="W17" i="11" s="1"/>
  <c r="U9" i="11"/>
  <c r="V9" i="11"/>
  <c r="W9" i="11" s="1"/>
  <c r="W19" i="11" s="1"/>
  <c r="U10" i="11"/>
  <c r="U20" i="11" s="1"/>
  <c r="V10" i="11"/>
  <c r="V4" i="11"/>
  <c r="L8" i="9" s="1"/>
  <c r="U4" i="11"/>
  <c r="I8" i="9" s="1"/>
  <c r="R20" i="11"/>
  <c r="Q20" i="11"/>
  <c r="O20" i="11"/>
  <c r="R19" i="11"/>
  <c r="Q19" i="11"/>
  <c r="O19" i="11"/>
  <c r="S18" i="11"/>
  <c r="R18" i="11"/>
  <c r="Q18" i="11"/>
  <c r="O18" i="11"/>
  <c r="R17" i="11"/>
  <c r="Q17" i="11"/>
  <c r="O17" i="11"/>
  <c r="R16" i="11"/>
  <c r="Q16" i="11"/>
  <c r="O16" i="11"/>
  <c r="R15" i="11"/>
  <c r="Q15" i="11"/>
  <c r="O15" i="11"/>
  <c r="R14" i="11"/>
  <c r="Q14" i="11"/>
  <c r="O14" i="11"/>
  <c r="R11" i="11"/>
  <c r="Q11" i="11"/>
  <c r="O11" i="11"/>
  <c r="S10" i="11"/>
  <c r="S20" i="11" s="1"/>
  <c r="P10" i="11"/>
  <c r="P20" i="11" s="1"/>
  <c r="S9" i="11"/>
  <c r="S19" i="11" s="1"/>
  <c r="P9" i="11"/>
  <c r="P19" i="11" s="1"/>
  <c r="S8" i="11"/>
  <c r="P8" i="11"/>
  <c r="P18" i="11" s="1"/>
  <c r="S7" i="11"/>
  <c r="S17" i="11" s="1"/>
  <c r="P7" i="11"/>
  <c r="P17" i="11" s="1"/>
  <c r="S6" i="11"/>
  <c r="S16" i="11" s="1"/>
  <c r="P6" i="11"/>
  <c r="P16" i="11" s="1"/>
  <c r="S5" i="11"/>
  <c r="S15" i="11" s="1"/>
  <c r="P5" i="11"/>
  <c r="P15" i="11" s="1"/>
  <c r="S4" i="11"/>
  <c r="S11" i="11" s="1"/>
  <c r="P4" i="11"/>
  <c r="P14" i="11" s="1"/>
  <c r="V19" i="11"/>
  <c r="U19" i="11"/>
  <c r="V18" i="11"/>
  <c r="U17" i="11"/>
  <c r="U16" i="11"/>
  <c r="U15" i="11"/>
  <c r="V14" i="11"/>
  <c r="L13" i="9" s="1"/>
  <c r="P11" i="11" l="1"/>
  <c r="O21" i="11"/>
  <c r="Q21" i="11"/>
  <c r="R21" i="11"/>
  <c r="W4" i="11"/>
  <c r="S14" i="11"/>
  <c r="W10" i="11"/>
  <c r="W20" i="11" s="1"/>
  <c r="U14" i="11"/>
  <c r="I13" i="9" s="1"/>
  <c r="L11" i="9"/>
  <c r="L9" i="9"/>
  <c r="I26" i="9" s="1"/>
  <c r="V20" i="11"/>
  <c r="W5" i="11"/>
  <c r="W15" i="11" s="1"/>
  <c r="U11" i="11"/>
  <c r="W6" i="11"/>
  <c r="W16" i="11" s="1"/>
  <c r="V11" i="11"/>
  <c r="V17" i="11"/>
  <c r="U18" i="11"/>
  <c r="W8" i="11"/>
  <c r="W18" i="11" s="1"/>
  <c r="P21" i="11"/>
  <c r="S21" i="11"/>
  <c r="W14" i="11"/>
  <c r="R6" i="13"/>
  <c r="P6" i="13"/>
  <c r="N6" i="13"/>
  <c r="L6" i="13"/>
  <c r="J6" i="13"/>
  <c r="H6" i="13"/>
  <c r="G14" i="3"/>
  <c r="I13" i="1" s="1"/>
  <c r="N14" i="10" s="1"/>
  <c r="G15" i="3"/>
  <c r="I14" i="1" s="1"/>
  <c r="N15" i="10" s="1"/>
  <c r="I15" i="1"/>
  <c r="N16" i="10" s="1"/>
  <c r="I12" i="3"/>
  <c r="M7" i="2"/>
  <c r="U21" i="11" l="1"/>
  <c r="V21" i="11"/>
  <c r="W11" i="11"/>
  <c r="W21" i="11"/>
  <c r="C10" i="8"/>
  <c r="C9" i="8"/>
  <c r="C8" i="8"/>
  <c r="C6" i="8"/>
  <c r="C5" i="8"/>
  <c r="C4" i="8"/>
  <c r="C3" i="8"/>
  <c r="I11" i="1"/>
  <c r="N12" i="10" s="1"/>
  <c r="I12" i="1"/>
  <c r="N13" i="10" s="1"/>
  <c r="I10" i="1"/>
  <c r="N11" i="10" s="1"/>
  <c r="H15" i="1"/>
  <c r="K16" i="10" s="1"/>
  <c r="H9" i="1"/>
  <c r="H10" i="1"/>
  <c r="K11" i="10" s="1"/>
  <c r="H11" i="1"/>
  <c r="K12" i="10" s="1"/>
  <c r="H12" i="1"/>
  <c r="K13" i="10" s="1"/>
  <c r="G10" i="1"/>
  <c r="H11" i="10" s="1"/>
  <c r="G11" i="1"/>
  <c r="H12" i="10" s="1"/>
  <c r="G12" i="1"/>
  <c r="G9" i="1"/>
  <c r="H10" i="10" s="1"/>
  <c r="E25" i="3"/>
  <c r="K10" i="10" l="1"/>
  <c r="H13" i="10"/>
  <c r="F12" i="1"/>
  <c r="H6" i="8" s="1"/>
  <c r="H14" i="1"/>
  <c r="K15" i="10" s="1"/>
  <c r="H13" i="1"/>
  <c r="K14" i="10" s="1"/>
  <c r="G8" i="1"/>
  <c r="H9" i="10" s="1"/>
  <c r="G7" i="1"/>
  <c r="H8" i="1"/>
  <c r="K9" i="10" s="1"/>
  <c r="H7" i="1"/>
  <c r="K8" i="10" s="1"/>
  <c r="H8" i="10" l="1"/>
  <c r="G16" i="1"/>
  <c r="I20" i="9"/>
  <c r="L20" i="11" l="1"/>
  <c r="K20" i="11"/>
  <c r="I20" i="11"/>
  <c r="F20" i="11"/>
  <c r="C20" i="11"/>
  <c r="L19" i="11"/>
  <c r="K19" i="11"/>
  <c r="I19" i="11"/>
  <c r="F19" i="11"/>
  <c r="C19" i="11"/>
  <c r="L18" i="11"/>
  <c r="K18" i="11"/>
  <c r="I18" i="11"/>
  <c r="F18" i="11"/>
  <c r="C18" i="11"/>
  <c r="L17" i="11"/>
  <c r="K17" i="11"/>
  <c r="I17" i="11"/>
  <c r="F17" i="11"/>
  <c r="C17" i="11"/>
  <c r="L16" i="11"/>
  <c r="K16" i="11"/>
  <c r="I16" i="11"/>
  <c r="F16" i="11"/>
  <c r="C16" i="11"/>
  <c r="L15" i="11"/>
  <c r="K15" i="11"/>
  <c r="I15" i="11"/>
  <c r="F15" i="11"/>
  <c r="C15" i="11"/>
  <c r="L14" i="11"/>
  <c r="K14" i="11"/>
  <c r="I14" i="11"/>
  <c r="F14" i="11"/>
  <c r="C14" i="11"/>
  <c r="L11" i="11"/>
  <c r="K11" i="11"/>
  <c r="I11" i="11"/>
  <c r="F11" i="11"/>
  <c r="C11" i="11"/>
  <c r="M10" i="11"/>
  <c r="M20" i="11" s="1"/>
  <c r="J10" i="11"/>
  <c r="J20" i="11" s="1"/>
  <c r="G10" i="11"/>
  <c r="G20" i="11" s="1"/>
  <c r="D10" i="11"/>
  <c r="D20" i="11" s="1"/>
  <c r="M9" i="11"/>
  <c r="M19" i="11" s="1"/>
  <c r="J9" i="11"/>
  <c r="J19" i="11" s="1"/>
  <c r="G9" i="11"/>
  <c r="G19" i="11" s="1"/>
  <c r="D9" i="11"/>
  <c r="D19" i="11" s="1"/>
  <c r="M8" i="11"/>
  <c r="M18" i="11" s="1"/>
  <c r="J8" i="11"/>
  <c r="J18" i="11" s="1"/>
  <c r="G8" i="11"/>
  <c r="G18" i="11" s="1"/>
  <c r="D8" i="11"/>
  <c r="D18" i="11" s="1"/>
  <c r="M7" i="11"/>
  <c r="M17" i="11" s="1"/>
  <c r="J7" i="11"/>
  <c r="J17" i="11" s="1"/>
  <c r="G7" i="11"/>
  <c r="G17" i="11" s="1"/>
  <c r="D7" i="11"/>
  <c r="D17" i="11" s="1"/>
  <c r="M6" i="11"/>
  <c r="M16" i="11" s="1"/>
  <c r="J6" i="11"/>
  <c r="J16" i="11" s="1"/>
  <c r="G6" i="11"/>
  <c r="G16" i="11" s="1"/>
  <c r="D6" i="11"/>
  <c r="D16" i="11" s="1"/>
  <c r="M5" i="11"/>
  <c r="M15" i="11" s="1"/>
  <c r="J5" i="11"/>
  <c r="J15" i="11" s="1"/>
  <c r="G5" i="11"/>
  <c r="G15" i="11" s="1"/>
  <c r="D5" i="11"/>
  <c r="D15" i="11" s="1"/>
  <c r="M4" i="11"/>
  <c r="J4" i="11"/>
  <c r="J14" i="11" s="1"/>
  <c r="G4" i="11"/>
  <c r="G14" i="11" s="1"/>
  <c r="D4" i="11"/>
  <c r="D14" i="11" s="1"/>
  <c r="M11" i="11" l="1"/>
  <c r="M14" i="11"/>
  <c r="M21" i="11" s="1"/>
  <c r="L21" i="11"/>
  <c r="G21" i="11"/>
  <c r="I21" i="11"/>
  <c r="J11" i="11"/>
  <c r="K21" i="11"/>
  <c r="C21" i="11"/>
  <c r="D11" i="11"/>
  <c r="D21" i="11"/>
  <c r="F21" i="11"/>
  <c r="J21" i="11"/>
  <c r="G11" i="11"/>
  <c r="G16" i="13" l="1"/>
  <c r="R16" i="13" l="1"/>
  <c r="Q16" i="13"/>
  <c r="F15" i="9" l="1"/>
  <c r="F15" i="10"/>
  <c r="P15" i="10" l="1"/>
  <c r="N15" i="9" s="1"/>
  <c r="M15" i="10"/>
  <c r="K15" i="9" l="1"/>
  <c r="M15" i="9" s="1"/>
  <c r="P15" i="9"/>
  <c r="E15" i="10"/>
  <c r="G15" i="10" s="1"/>
  <c r="F14" i="1"/>
  <c r="H9" i="8" s="1"/>
  <c r="H16" i="13"/>
  <c r="J16" i="13"/>
  <c r="L16" i="13"/>
  <c r="N16" i="13"/>
  <c r="P16" i="13"/>
  <c r="F16" i="13"/>
  <c r="M16" i="13"/>
  <c r="K16" i="13"/>
  <c r="E15" i="9" l="1"/>
  <c r="G15" i="9"/>
  <c r="I16" i="13"/>
  <c r="O16" i="13"/>
  <c r="P8" i="2"/>
  <c r="E23" i="2" l="1"/>
  <c r="N6" i="2"/>
  <c r="M6" i="2"/>
  <c r="L7" i="10"/>
  <c r="I7" i="10"/>
  <c r="I22" i="9"/>
  <c r="I21" i="9"/>
  <c r="F13" i="9"/>
  <c r="F8" i="10"/>
  <c r="F9" i="10"/>
  <c r="F10" i="10"/>
  <c r="F11" i="10"/>
  <c r="F12" i="10"/>
  <c r="F13" i="10"/>
  <c r="F14" i="10"/>
  <c r="F16" i="10"/>
  <c r="M10" i="10"/>
  <c r="M11" i="10"/>
  <c r="M12" i="10"/>
  <c r="M13" i="10"/>
  <c r="J20" i="10"/>
  <c r="O17" i="10"/>
  <c r="L17" i="10"/>
  <c r="I17" i="10"/>
  <c r="I17" i="9"/>
  <c r="L17" i="9"/>
  <c r="I27" i="9" s="1"/>
  <c r="O17" i="9"/>
  <c r="I28" i="9" s="1"/>
  <c r="F16" i="9"/>
  <c r="F14" i="9"/>
  <c r="F12" i="9"/>
  <c r="F11" i="9"/>
  <c r="F10" i="9"/>
  <c r="F9" i="9"/>
  <c r="F8" i="9"/>
  <c r="P14" i="10"/>
  <c r="G23" i="3"/>
  <c r="P18" i="3"/>
  <c r="P13" i="10"/>
  <c r="F25" i="3"/>
  <c r="P16" i="10"/>
  <c r="J13" i="10"/>
  <c r="H13" i="9" s="1"/>
  <c r="E22" i="2" l="1"/>
  <c r="D23" i="2"/>
  <c r="F17" i="10"/>
  <c r="N16" i="9"/>
  <c r="P16" i="9" s="1"/>
  <c r="N14" i="9"/>
  <c r="P14" i="9" s="1"/>
  <c r="K13" i="9"/>
  <c r="M13" i="9" s="1"/>
  <c r="K12" i="9"/>
  <c r="M12" i="9" s="1"/>
  <c r="K11" i="9"/>
  <c r="M11" i="9" s="1"/>
  <c r="K10" i="9"/>
  <c r="M10" i="9" s="1"/>
  <c r="N13" i="9"/>
  <c r="F17" i="9"/>
  <c r="I25" i="9"/>
  <c r="J26" i="9" s="1"/>
  <c r="K26" i="9" s="1"/>
  <c r="D22" i="2"/>
  <c r="H9" i="2"/>
  <c r="I29" i="9"/>
  <c r="P11" i="10"/>
  <c r="N11" i="9" s="1"/>
  <c r="M8" i="10"/>
  <c r="K8" i="9" s="1"/>
  <c r="M9" i="10"/>
  <c r="O6" i="2"/>
  <c r="P6" i="2" s="1"/>
  <c r="E26" i="3"/>
  <c r="E23" i="3"/>
  <c r="P12" i="10"/>
  <c r="J12" i="10"/>
  <c r="H12" i="9" s="1"/>
  <c r="F11" i="1"/>
  <c r="H5" i="8" s="1"/>
  <c r="K11" i="1"/>
  <c r="E13" i="10"/>
  <c r="G13" i="10" s="1"/>
  <c r="J13" i="9"/>
  <c r="F10" i="1"/>
  <c r="H4" i="8" s="1"/>
  <c r="J11" i="10"/>
  <c r="F23" i="3"/>
  <c r="E27" i="3" s="1"/>
  <c r="R14" i="10"/>
  <c r="F13" i="1"/>
  <c r="H8" i="8" s="1"/>
  <c r="E16" i="10"/>
  <c r="G16" i="10" s="1"/>
  <c r="M16" i="10"/>
  <c r="K16" i="9" s="1"/>
  <c r="F15" i="1"/>
  <c r="H10" i="8" s="1"/>
  <c r="K13" i="1"/>
  <c r="H16" i="2" l="1"/>
  <c r="E26" i="2" s="1"/>
  <c r="E13" i="9"/>
  <c r="N12" i="9"/>
  <c r="P12" i="9" s="1"/>
  <c r="K9" i="9"/>
  <c r="M9" i="9" s="1"/>
  <c r="P13" i="9"/>
  <c r="G13" i="9" s="1"/>
  <c r="H11" i="9"/>
  <c r="J11" i="9" s="1"/>
  <c r="J28" i="9"/>
  <c r="J27" i="9"/>
  <c r="J29" i="9"/>
  <c r="K29" i="9" s="1"/>
  <c r="D18" i="3"/>
  <c r="E18" i="3"/>
  <c r="Q18" i="3" s="1"/>
  <c r="F8" i="1"/>
  <c r="E16" i="13"/>
  <c r="E9" i="10"/>
  <c r="G9" i="10" s="1"/>
  <c r="N17" i="10"/>
  <c r="F27" i="3"/>
  <c r="E31" i="3"/>
  <c r="E12" i="10"/>
  <c r="G12" i="10" s="1"/>
  <c r="E14" i="10"/>
  <c r="G14" i="10" s="1"/>
  <c r="M14" i="10"/>
  <c r="K17" i="10"/>
  <c r="M8" i="9"/>
  <c r="E8" i="10"/>
  <c r="G8" i="10" s="1"/>
  <c r="F7" i="1"/>
  <c r="H16" i="1" s="1"/>
  <c r="E11" i="10"/>
  <c r="G11" i="10" s="1"/>
  <c r="J12" i="9"/>
  <c r="P17" i="10"/>
  <c r="J29" i="10" s="1"/>
  <c r="R12" i="10"/>
  <c r="E16" i="9"/>
  <c r="M16" i="9"/>
  <c r="G16" i="9" s="1"/>
  <c r="I16" i="1" l="1"/>
  <c r="E12" i="9"/>
  <c r="H26" i="2"/>
  <c r="C26" i="2"/>
  <c r="D26" i="2"/>
  <c r="G12" i="9"/>
  <c r="M17" i="10"/>
  <c r="J28" i="10" s="1"/>
  <c r="J30" i="10" s="1"/>
  <c r="K14" i="9"/>
  <c r="M14" i="9" s="1"/>
  <c r="J26" i="10"/>
  <c r="C25" i="2"/>
  <c r="J9" i="10"/>
  <c r="F9" i="1"/>
  <c r="H3" i="8" s="1"/>
  <c r="H17" i="10"/>
  <c r="J8" i="10"/>
  <c r="N17" i="9"/>
  <c r="P11" i="9"/>
  <c r="E11" i="9"/>
  <c r="H9" i="9" l="1"/>
  <c r="E9" i="9" s="1"/>
  <c r="F16" i="1"/>
  <c r="H8" i="9"/>
  <c r="J8" i="9" s="1"/>
  <c r="G8" i="9" s="1"/>
  <c r="J21" i="10"/>
  <c r="K31" i="2"/>
  <c r="E29" i="3"/>
  <c r="K29" i="10"/>
  <c r="E14" i="9"/>
  <c r="K17" i="9"/>
  <c r="E10" i="10"/>
  <c r="J10" i="10"/>
  <c r="P17" i="9"/>
  <c r="G11" i="9"/>
  <c r="G14" i="9"/>
  <c r="M17" i="9"/>
  <c r="F18" i="3" l="1"/>
  <c r="J9" i="9"/>
  <c r="G9" i="9" s="1"/>
  <c r="J17" i="10"/>
  <c r="H10" i="9"/>
  <c r="H17" i="9" s="1"/>
  <c r="G18" i="3"/>
  <c r="K27" i="10"/>
  <c r="L27" i="10" s="1"/>
  <c r="K28" i="10"/>
  <c r="K30" i="10"/>
  <c r="L30" i="10" s="1"/>
  <c r="J22" i="10"/>
  <c r="J23" i="10" s="1"/>
  <c r="G10" i="10"/>
  <c r="G17" i="10" s="1"/>
  <c r="E17" i="10"/>
  <c r="E8" i="9"/>
  <c r="J10" i="9" l="1"/>
  <c r="E10" i="9"/>
  <c r="E17" i="9" s="1"/>
  <c r="G10" i="9" l="1"/>
  <c r="G17" i="9" s="1"/>
  <c r="J17" i="9"/>
  <c r="S18" i="3" l="1"/>
  <c r="R18" i="3"/>
  <c r="E32" i="3"/>
  <c r="F29" i="3"/>
  <c r="F30" i="3"/>
  <c r="T18" i="3" l="1"/>
  <c r="E30" i="3"/>
  <c r="F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Roxany Barahona Ligueno</author>
  </authors>
  <commentList>
    <comment ref="J4" authorId="0" shapeId="0" xr:uid="{00000000-0006-0000-0100-000001000000}">
      <text>
        <r>
          <rPr>
            <b/>
            <sz val="9"/>
            <color indexed="81"/>
            <rFont val="Tahoma"/>
            <family val="2"/>
          </rPr>
          <t>Specify Other Currency used in the quote.-</t>
        </r>
      </text>
    </comment>
    <comment ref="J5" authorId="0" shapeId="0" xr:uid="{00000000-0006-0000-0100-000002000000}">
      <text>
        <r>
          <rPr>
            <b/>
            <sz val="9"/>
            <color indexed="81"/>
            <rFont val="Tahoma"/>
            <family val="2"/>
          </rPr>
          <t>Indicate Exchange Rate used with Another Currency.-</t>
        </r>
      </text>
    </comment>
    <comment ref="G8" authorId="0" shapeId="0" xr:uid="{00000000-0006-0000-0100-000003000000}">
      <text>
        <r>
          <rPr>
            <b/>
            <sz val="9"/>
            <color indexed="81"/>
            <rFont val="Tahoma"/>
            <family val="2"/>
          </rPr>
          <t xml:space="preserve"> Select the Currency used in the Quotation.-</t>
        </r>
      </text>
    </comment>
    <comment ref="G13" authorId="0" shapeId="0" xr:uid="{00000000-0006-0000-0100-000004000000}">
      <text>
        <r>
          <rPr>
            <b/>
            <sz val="9"/>
            <color indexed="81"/>
            <rFont val="Tahoma"/>
            <family val="2"/>
          </rPr>
          <t xml:space="preserve"> Select the Currency used in the Quotation.-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tc={7747C0B7-84D9-4BD1-9081-7F3B61FF8809}</author>
    <author>tc={9E27F241-DB81-4F29-A3F5-F13B95E6C7AE}</author>
    <author>tc={82408814-4152-44CD-99FE-7EDE844F8F31}</author>
    <author>tc={D2CF4E5E-8C51-420E-82E8-B0BDC0F3A18F}</author>
    <author>tc={97296C84-8518-463C-A265-19519554EB6C}</author>
    <author>tc={0FEDE62E-DA8F-4497-B253-9A7143A2C686}</author>
    <author>tc={22754D7A-FD39-4643-9FC8-E73270AB7948}</author>
    <author>tc={4C2132C1-95B1-4F9B-8A77-39EE41B1D932}</author>
    <author>tc={AA8553E4-FE68-4AF9-892E-D59933E81A74}</author>
    <author>tc={D5AADBDA-9379-4179-8B7F-8D544F225AD8}</author>
    <author>tc={94C6E894-BB59-46AC-A061-F836D0DDCB86}</author>
    <author>tc={6CAD7DFE-7651-42C0-BA31-2E4780BB515F}</author>
    <author>tc={722ECA21-BE08-4B3E-BA5D-0FA62D30CF95}</author>
    <author>tc={67111346-BDF1-4A29-B0FB-AB508734B920}</author>
    <author>tc={E6FEB91A-C1FA-4301-843A-C0FEC2C1DA72}</author>
  </authors>
  <commentList>
    <comment ref="F7" authorId="0" shapeId="0" xr:uid="{7747C0B7-84D9-4BD1-9081-7F3B61FF8809}">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F8" authorId="1" shapeId="0" xr:uid="{9E27F241-DB81-4F29-A3F5-F13B95E6C7AE}">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F9" authorId="2" shapeId="0" xr:uid="{82408814-4152-44CD-99FE-7EDE844F8F31}">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F10" authorId="3" shapeId="0" xr:uid="{D2CF4E5E-8C51-420E-82E8-B0BDC0F3A18F}">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G10" authorId="4" shapeId="0" xr:uid="{97296C84-8518-463C-A265-19519554EB6C}">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F11" authorId="5" shapeId="0" xr:uid="{0FEDE62E-DA8F-4497-B253-9A7143A2C686}">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G11" authorId="6" shapeId="0" xr:uid="{22754D7A-FD39-4643-9FC8-E73270AB7948}">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F12" authorId="7" shapeId="0" xr:uid="{4C2132C1-95B1-4F9B-8A77-39EE41B1D932}">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G12" authorId="8" shapeId="0" xr:uid="{AA8553E4-FE68-4AF9-892E-D59933E81A74}">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F14" authorId="9" shapeId="0" xr:uid="{D5AADBDA-9379-4179-8B7F-8D544F225AD8}">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G14" authorId="10" shapeId="0" xr:uid="{94C6E894-BB59-46AC-A061-F836D0DDCB86}">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F15" authorId="11" shapeId="0" xr:uid="{6CAD7DFE-7651-42C0-BA31-2E4780BB515F}">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G15" authorId="12" shapeId="0" xr:uid="{722ECA21-BE08-4B3E-BA5D-0FA62D30CF95}">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F16" authorId="13" shapeId="0" xr:uid="{67111346-BDF1-4A29-B0FB-AB508734B920}">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 ref="G16" authorId="14" shapeId="0" xr:uid="{E6FEB91A-C1FA-4301-843A-C0FEC2C1DA72}">
      <text>
        <t>[Comentario encadenado]
Su versión de Excel le permite leer este comentario encadenado; sin embargo, las ediciones que se apliquen se quitarán si el archivo se abre en una versión más reciente de Excel. Más información: https://go.microsoft.com/fwlink/?linkid=870924
Comentario:
    Amount linked to the sheet “Details Contributions”.-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Roxany Barahona Ligueno</author>
    <author>tc={6416544C-BAA6-44C9-B94B-85025502D9A1}</author>
    <author>tc={A836B8F4-8564-4690-BFC2-29E84491B28B}</author>
    <author>tc={E3DE752B-1B9E-4C70-B5C8-CF76AD25EB2D}</author>
    <author>tc={712D6174-633C-4045-9668-9264204C1856}</author>
    <author>tc={56A8BEC2-E32A-4170-B962-B3FC9247BFD3}</author>
    <author>tc={43CBB78D-9BF5-436F-A634-EB8C5A5A41DD}</author>
  </authors>
  <commentList>
    <comment ref="I5" authorId="0" shapeId="0" xr:uid="{00000000-0006-0000-0600-000001000000}">
      <text>
        <r>
          <rPr>
            <sz val="9"/>
            <color indexed="81"/>
            <rFont val="Tahoma"/>
            <family val="2"/>
          </rPr>
          <t>Name of the Associated Institution.-</t>
        </r>
      </text>
    </comment>
    <comment ref="K5" authorId="0" shapeId="0" xr:uid="{00000000-0006-0000-0600-000002000000}">
      <text>
        <r>
          <rPr>
            <sz val="9"/>
            <color indexed="81"/>
            <rFont val="Tahoma"/>
            <family val="2"/>
          </rPr>
          <t>Name of the Associated Institution.-</t>
        </r>
      </text>
    </comment>
    <comment ref="M5" authorId="0" shapeId="0" xr:uid="{00000000-0006-0000-0600-000003000000}">
      <text>
        <r>
          <rPr>
            <sz val="9"/>
            <color indexed="81"/>
            <rFont val="Tahoma"/>
            <family val="2"/>
          </rPr>
          <t>Name of the Associated Institution.-</t>
        </r>
      </text>
    </comment>
    <comment ref="O5" authorId="0" shapeId="0" xr:uid="{00000000-0006-0000-0600-000004000000}">
      <text>
        <r>
          <rPr>
            <sz val="9"/>
            <color indexed="81"/>
            <rFont val="Tahoma"/>
            <family val="2"/>
          </rPr>
          <t>Name of the Associated Institution.-</t>
        </r>
      </text>
    </comment>
    <comment ref="Q5" authorId="0" shapeId="0" xr:uid="{00000000-0006-0000-0600-000005000000}">
      <text>
        <r>
          <rPr>
            <sz val="9"/>
            <color indexed="81"/>
            <rFont val="Tahoma"/>
            <family val="2"/>
          </rPr>
          <t>Name of the Associated Institution.-</t>
        </r>
      </text>
    </comment>
    <comment ref="G7" authorId="1" shapeId="0" xr:uid="{6416544C-BAA6-44C9-B94B-85025502D9A1}">
      <text>
        <t>[Comentario encadenado]
Su versión de Excel le permite leer este comentario encadenado; sin embargo, las ediciones que se apliquen se quitarán si el archivo se abre en una versión más reciente de Excel. Más información: https://go.microsoft.com/fwlink/?linkid=870924
Comentario:
    You can modify the amount if this contribution is distributed among different institutions.-</t>
      </text>
    </comment>
    <comment ref="G8" authorId="2" shapeId="0" xr:uid="{A836B8F4-8564-4690-BFC2-29E84491B28B}">
      <text>
        <t>[Comentario encadenado]
Su versión de Excel le permite leer este comentario encadenado; sin embargo, las ediciones que se apliquen se quitarán si el archivo se abre en una versión más reciente de Excel. Más información: https://go.microsoft.com/fwlink/?linkid=870924
Comentario:
    You can modify the amount if this contribution is distributed among different institutions.-</t>
      </text>
    </comment>
    <comment ref="G9" authorId="3" shapeId="0" xr:uid="{E3DE752B-1B9E-4C70-B5C8-CF76AD25EB2D}">
      <text>
        <t>[Comentario encadenado]
Su versión de Excel le permite leer este comentario encadenado; sin embargo, las ediciones que se apliquen se quitarán si el archivo se abre en una versión más reciente de Excel. Más información: https://go.microsoft.com/fwlink/?linkid=870924
Comentario:
    You can modify the amount if this contribution is distributed among different institutions.-</t>
      </text>
    </comment>
    <comment ref="G11" authorId="4" shapeId="0" xr:uid="{712D6174-633C-4045-9668-9264204C1856}">
      <text>
        <t>[Comentario encadenado]
Su versión de Excel le permite leer este comentario encadenado; sin embargo, las ediciones que se apliquen se quitarán si el archivo se abre en una versión más reciente de Excel. Más información: https://go.microsoft.com/fwlink/?linkid=870924
Comentario:
    You can modify the amount if this contribution is distributed among different institutions.-</t>
      </text>
    </comment>
    <comment ref="G12" authorId="5" shapeId="0" xr:uid="{56A8BEC2-E32A-4170-B962-B3FC9247BFD3}">
      <text>
        <t>[Comentario encadenado]
Su versión de Excel le permite leer este comentario encadenado; sin embargo, las ediciones que se apliquen se quitarán si el archivo se abre en una versión más reciente de Excel. Más información: https://go.microsoft.com/fwlink/?linkid=870924
Comentario:
    You can modify the amount if this contribution is distributed among different institutions.-</t>
      </text>
    </comment>
    <comment ref="G13" authorId="6" shapeId="0" xr:uid="{43CBB78D-9BF5-436F-A634-EB8C5A5A41DD}">
      <text>
        <t>[Comentario encadenado]
Su versión de Excel le permite leer este comentario encadenado; sin embargo, las ediciones que se apliquen se quitarán si el archivo se abre en una versión más reciente de Excel. Más información: https://go.microsoft.com/fwlink/?linkid=870924
Comentario:
    You can modify the amount if this contribution is distributed among different institutions.-</t>
      </text>
    </comment>
  </commentList>
</comments>
</file>

<file path=xl/sharedStrings.xml><?xml version="1.0" encoding="utf-8"?>
<sst xmlns="http://schemas.openxmlformats.org/spreadsheetml/2006/main" count="325" uniqueCount="169">
  <si>
    <t>INSTRUCTIONS</t>
  </si>
  <si>
    <t>QUOTES</t>
  </si>
  <si>
    <t>BUDGET</t>
  </si>
  <si>
    <r>
      <rPr>
        <b/>
        <sz val="11"/>
        <color indexed="8"/>
        <rFont val="Calibri"/>
        <family val="2"/>
        <scheme val="minor"/>
      </rPr>
      <t>1.-</t>
    </r>
    <r>
      <rPr>
        <sz val="11"/>
        <color indexed="8"/>
        <rFont val="Calibri"/>
        <family val="2"/>
        <scheme val="minor"/>
      </rPr>
      <t xml:space="preserve"> You should only enter values in the cells corresponding to the amounts of each Sub-item.</t>
    </r>
  </si>
  <si>
    <t>OBSERVATIONS</t>
  </si>
  <si>
    <t>CONSIDER:</t>
  </si>
  <si>
    <t xml:space="preserve"> 1. Indicate the Exchange Rate used in the case of Another Currency.</t>
  </si>
  <si>
    <t>Exchange rate used (Pesos $)</t>
  </si>
  <si>
    <t>2. Select from the drop-down list the currency in which the amounts in the Quotation are expressed. The equivalent amount in Chilean Pesos ($) will be automatically calculated.</t>
  </si>
  <si>
    <t>Dollar</t>
  </si>
  <si>
    <t>Euro</t>
  </si>
  <si>
    <t>Pesos</t>
  </si>
  <si>
    <t>Other Currency</t>
  </si>
  <si>
    <t>Quotation No.</t>
  </si>
  <si>
    <t>Quote Amount</t>
  </si>
  <si>
    <t>Amount $</t>
  </si>
  <si>
    <t>A. EQUIPMENT</t>
  </si>
  <si>
    <t>A.1. Main Equipment or Platform</t>
  </si>
  <si>
    <t>Amount ($)</t>
  </si>
  <si>
    <t>CHECK</t>
  </si>
  <si>
    <t>2.- ENTER INSTITUTIONAL PECUNIARY CONTRIBUTION</t>
  </si>
  <si>
    <t xml:space="preserve"> When the Requested Contribution Amount from FONDEQUIP is accepted, the verification cell must be GREEN.</t>
  </si>
  <si>
    <t>Amounts Requested from FONDEQUIP</t>
  </si>
  <si>
    <t>Amounts Contributed by the Institutions</t>
  </si>
  <si>
    <t>CONSIDERATIONS</t>
  </si>
  <si>
    <t>Pecuniary Contribution</t>
  </si>
  <si>
    <t>Non-pecuniary contribution</t>
  </si>
  <si>
    <t>DOES NOT APPLY</t>
  </si>
  <si>
    <t>B.1. Transfers, Transfer Insurance, Customs Clearance and Equipment VAT</t>
  </si>
  <si>
    <t>B.2. Adequacy Space for Equipment</t>
  </si>
  <si>
    <t>B.3. Equipment Installation and Commissioning</t>
  </si>
  <si>
    <t>3.- It is recommended to include the equipment in the institutional insurance policy (Non-Pecuniary Contribution).</t>
  </si>
  <si>
    <t>B.4. Equipment Maintenance, Warranties and Insurance</t>
  </si>
  <si>
    <t>C.2. Other Operating Expenses</t>
  </si>
  <si>
    <t>C.3. Administration Expenses</t>
  </si>
  <si>
    <t xml:space="preserve"> When the Amounts of the contributions, both from FONDEQUIP and from the Institutions, comply with the financing and co-financing rules, according to the bases, the CONTRIBUTION VERIFICATION cells will be GREEN. There should be no RED alerts.</t>
  </si>
  <si>
    <t>TOTAL BUDGET</t>
  </si>
  <si>
    <t>TOTAL A. EQUIPMENT</t>
  </si>
  <si>
    <t>MINIMUM CONTRIBUTION = 50% OF THE TOTAL AMOUNT OF A. EQUIPMENT</t>
  </si>
  <si>
    <t>TOTAL PECUNIARY + TOTAL NON-PECUNIARY</t>
  </si>
  <si>
    <t>FONDEQUIP CONTRIBUTION A. EQUIPMENT</t>
  </si>
  <si>
    <t>MAXIMUM TO FUND SUB-ITEMS OF B. TRANSFERS AND INSTALLATION</t>
  </si>
  <si>
    <t>TOTAL SUB-ITEMS OF B. TRANSFERS AND INSTALLATION</t>
  </si>
  <si>
    <t>% OF A. EQUIPMENT</t>
  </si>
  <si>
    <t>FINAL BUDGET</t>
  </si>
  <si>
    <t>Total project cost</t>
  </si>
  <si>
    <t>Amounts requested from FONDEQUIP</t>
  </si>
  <si>
    <t>Amounts contributed by the INSTITUTIONS</t>
  </si>
  <si>
    <t>Item</t>
  </si>
  <si>
    <t>Sub-Item Set</t>
  </si>
  <si>
    <t>Sub-Item</t>
  </si>
  <si>
    <t>Pecuniary</t>
  </si>
  <si>
    <t>EQUIPMENT</t>
  </si>
  <si>
    <t>A</t>
  </si>
  <si>
    <t>B.</t>
  </si>
  <si>
    <t>TRANSFERS AND INSTALLATION</t>
  </si>
  <si>
    <t>C</t>
  </si>
  <si>
    <t>OPERATION</t>
  </si>
  <si>
    <t>(DO NOT COMPLETE OR MODIFY)</t>
  </si>
  <si>
    <t>TOTALS</t>
  </si>
  <si>
    <t>BUDGET DETAIL</t>
  </si>
  <si>
    <t>Sub-item</t>
  </si>
  <si>
    <t>Break down the amounts and briefly explain each Sub-item of the Budget, you must refer to the FONDEQUIP, Pecuniary and Non-Pecuniary contributions.</t>
  </si>
  <si>
    <t>DETAIL INSTITUTIONAL CONTRIBUTIONS</t>
  </si>
  <si>
    <t>Total CONTRIBUTIONS to the Project</t>
  </si>
  <si>
    <t>Amounts contributed by the MAIN INSTITUTION</t>
  </si>
  <si>
    <t>Amounts contributed by the ASSOCIATED INSTITUTION 1</t>
  </si>
  <si>
    <t>Amounts contributed by the ASSOCIATED INSTITUTION 2</t>
  </si>
  <si>
    <t>Amounts contributed by the ASSOCIATED INSTITUTION 3</t>
  </si>
  <si>
    <t>Amounts contributed by the ASSOCIATED INSTITUTION 4</t>
  </si>
  <si>
    <t>Amounts contributed by the ASSOCIATED INSTITUTION 5</t>
  </si>
  <si>
    <t>INVOICE N°</t>
  </si>
  <si>
    <t>USD</t>
  </si>
  <si>
    <t>PESOS</t>
  </si>
  <si>
    <t>FONDEQUIP</t>
  </si>
  <si>
    <t>TOTAL</t>
  </si>
  <si>
    <r>
      <rPr>
        <b/>
        <u/>
        <sz val="11"/>
        <color theme="0"/>
        <rFont val="Calibri"/>
        <family val="2"/>
        <scheme val="minor"/>
      </rPr>
      <t xml:space="preserve">IMPORTANT
</t>
    </r>
    <r>
      <rPr>
        <b/>
        <sz val="11"/>
        <color theme="0"/>
        <rFont val="Calibri"/>
        <family val="2"/>
        <scheme val="minor"/>
      </rPr>
      <t>* All amounts must be entered in full and in Chilean pesos (for example: $1.000.000 instead of M$1.000).- 
* Remember that the applicant is responsible for the correct entry of the amounts in the corresponding cells and the completeness of the Form, the verification and/or validation cells are only helpful. You must not alter the format or the formulas (move cells, insert rows, delete columns, etc.).</t>
    </r>
  </si>
  <si>
    <r>
      <rPr>
        <b/>
        <sz val="11"/>
        <color indexed="8"/>
        <rFont val="Calibri"/>
        <family val="2"/>
        <scheme val="minor"/>
      </rPr>
      <t>4.-</t>
    </r>
    <r>
      <rPr>
        <sz val="11"/>
        <color indexed="8"/>
        <rFont val="Calibri"/>
        <family val="2"/>
        <scheme val="minor"/>
      </rPr>
      <t xml:space="preserve"> The </t>
    </r>
    <r>
      <rPr>
        <b/>
        <sz val="11"/>
        <color indexed="8"/>
        <rFont val="Calibri"/>
        <family val="2"/>
        <scheme val="minor"/>
      </rPr>
      <t>Total Non-Pecuniary Contribution of the Institution(s)</t>
    </r>
    <r>
      <rPr>
        <sz val="11"/>
        <color indexed="8"/>
        <rFont val="Calibri"/>
        <family val="2"/>
        <scheme val="minor"/>
      </rPr>
      <t xml:space="preserve"> that make up the proposal must be, at least, the equivalent of the percentage not financed by pecuniary contributions necessary to achieve, at least, 50% of co-financing of the amount of A. Equipment.-</t>
    </r>
  </si>
  <si>
    <t>A.2. Accessories</t>
  </si>
  <si>
    <t>C.1. Training</t>
  </si>
  <si>
    <r>
      <t xml:space="preserve">2.- The </t>
    </r>
    <r>
      <rPr>
        <b/>
        <sz val="10.5"/>
        <rFont val="Calibri"/>
        <family val="2"/>
        <scheme val="minor"/>
      </rPr>
      <t>Sub-item Maintenance, Guarantees and Insurance</t>
    </r>
    <r>
      <rPr>
        <sz val="10.5"/>
        <rFont val="Calibri"/>
        <family val="2"/>
        <scheme val="minor"/>
      </rPr>
      <t xml:space="preserve"> must consider financing, either by FONDEQUIP or the Beneficiary and/or Associated Institutions (Monetary and/or Non-Monetary).</t>
    </r>
  </si>
  <si>
    <r>
      <t xml:space="preserve">1.- If in </t>
    </r>
    <r>
      <rPr>
        <b/>
        <sz val="10.5"/>
        <rFont val="Calibri"/>
        <family val="2"/>
        <scheme val="minor"/>
      </rPr>
      <t>A. Equipment</t>
    </r>
    <r>
      <rPr>
        <sz val="10.5"/>
        <rFont val="Calibri"/>
        <family val="2"/>
        <scheme val="minor"/>
      </rPr>
      <t xml:space="preserve"> asked FONDEQUIP for the maximum resources that it can contribute per project, for </t>
    </r>
    <r>
      <rPr>
        <b/>
        <sz val="10.5"/>
        <rFont val="Calibri"/>
        <family val="2"/>
        <scheme val="minor"/>
      </rPr>
      <t>$950.000.000</t>
    </r>
    <r>
      <rPr>
        <sz val="10.5"/>
        <rFont val="Calibri"/>
        <family val="2"/>
        <scheme val="minor"/>
      </rPr>
      <t xml:space="preserve">, you cannot request financing for the Sub-items of </t>
    </r>
    <r>
      <rPr>
        <b/>
        <sz val="10.5"/>
        <rFont val="Calibri"/>
        <family val="2"/>
        <scheme val="minor"/>
      </rPr>
      <t>B. Transfers and Installation.</t>
    </r>
  </si>
  <si>
    <r>
      <t xml:space="preserve">4.- The </t>
    </r>
    <r>
      <rPr>
        <b/>
        <sz val="10.5"/>
        <rFont val="Calibri"/>
        <family val="2"/>
        <scheme val="minor"/>
      </rPr>
      <t>Non-pecuniary contribution</t>
    </r>
    <r>
      <rPr>
        <sz val="10.5"/>
        <rFont val="Calibri"/>
        <family val="2"/>
        <scheme val="minor"/>
      </rPr>
      <t xml:space="preserve"> must be, at least, the equivalent of the percentage not financed by pecuniary contributions, necessary to meet the minimum of 50% of co-financing of the total amount of </t>
    </r>
    <r>
      <rPr>
        <b/>
        <sz val="10.5"/>
        <rFont val="Calibri"/>
        <family val="2"/>
        <scheme val="minor"/>
      </rPr>
      <t>A. Equipment</t>
    </r>
    <r>
      <rPr>
        <sz val="10.5"/>
        <rFont val="Calibri"/>
        <family val="2"/>
        <scheme val="minor"/>
      </rPr>
      <t>.</t>
    </r>
  </si>
  <si>
    <t>B</t>
  </si>
  <si>
    <t>Non-Pecuniary</t>
  </si>
  <si>
    <r>
      <rPr>
        <b/>
        <sz val="11"/>
        <color indexed="8"/>
        <rFont val="Calibri"/>
        <family val="2"/>
        <scheme val="minor"/>
      </rPr>
      <t>5.-</t>
    </r>
    <r>
      <rPr>
        <sz val="11"/>
        <color indexed="8"/>
        <rFont val="Calibri"/>
        <family val="2"/>
        <scheme val="minor"/>
      </rPr>
      <t xml:space="preserve"> The</t>
    </r>
    <r>
      <rPr>
        <b/>
        <sz val="11"/>
        <color indexed="8"/>
        <rFont val="Calibri"/>
        <family val="2"/>
        <scheme val="minor"/>
      </rPr>
      <t xml:space="preserve"> Non-pecuniary contribution</t>
    </r>
    <r>
      <rPr>
        <sz val="11"/>
        <color indexed="8"/>
        <rFont val="Calibri"/>
        <family val="2"/>
        <scheme val="minor"/>
      </rPr>
      <t xml:space="preserve"> total of the Institutions that make up the proposal must be entered or broken down into</t>
    </r>
    <r>
      <rPr>
        <b/>
        <sz val="11"/>
        <rFont val="Calibri"/>
        <family val="2"/>
        <scheme val="minor"/>
      </rPr>
      <t xml:space="preserve"> items B. Transfers and Installation and C. Operation.-</t>
    </r>
  </si>
  <si>
    <t>1.- ENTER THE AMOUNT OF THE EQUIPMENT AND/OR ACCESSORIES</t>
  </si>
  <si>
    <r>
      <t xml:space="preserve">The </t>
    </r>
    <r>
      <rPr>
        <b/>
        <sz val="11"/>
        <rFont val="Calibri"/>
        <family val="2"/>
        <scheme val="minor"/>
      </rPr>
      <t>total</t>
    </r>
    <r>
      <rPr>
        <sz val="11"/>
        <rFont val="Calibri"/>
        <family val="2"/>
        <scheme val="minor"/>
      </rPr>
      <t xml:space="preserve"> of both Sub-items A.1. Main Equipment or Platform + A.2. Accessories, must be equal to or greater than </t>
    </r>
    <r>
      <rPr>
        <b/>
        <sz val="11"/>
        <rFont val="Calibri"/>
        <family val="2"/>
        <scheme val="minor"/>
      </rPr>
      <t>$400.000.000</t>
    </r>
    <r>
      <rPr>
        <sz val="11"/>
        <rFont val="Calibri"/>
        <family val="2"/>
        <scheme val="minor"/>
      </rPr>
      <t xml:space="preserve"> (Four hundred million pesos).</t>
    </r>
  </si>
  <si>
    <t>Enter the total amount of the Main Equipment or Platform and/or Accessories. The verification box must be in GREEN color, to continue with the Institutional Pecuniary Contribution.-</t>
  </si>
  <si>
    <t>3. ENTER THE AMOUNT FOR THE SUB-ITEMS OF B. TRANSFERS AND INSTALLATION AND C. OPERATING EXPENSES IN THE CORRESPONDING CELLS</t>
  </si>
  <si>
    <t>OPERATING EXPENSES</t>
  </si>
  <si>
    <t>DETALLE ÍTEMS</t>
  </si>
  <si>
    <t>RENDICIÓN DE CUENTAS</t>
  </si>
  <si>
    <t>PECUNIARIO</t>
  </si>
  <si>
    <t>TOTALES RENDICIÓN DE CUENTAS</t>
  </si>
  <si>
    <t>COTIZACIÓN POSTULACIÓN</t>
  </si>
  <si>
    <t>COTIZACIÓN ACTUALIZADA</t>
  </si>
  <si>
    <t>Tipo de cambio</t>
  </si>
  <si>
    <t>If there are cells with RED alerts, it means that your budget does not comply with the rules established by the Guidelines (Inadmissible).-</t>
  </si>
  <si>
    <r>
      <rPr>
        <b/>
        <sz val="11"/>
        <color indexed="8"/>
        <rFont val="Calibri"/>
        <family val="2"/>
        <scheme val="minor"/>
      </rPr>
      <t>2.-</t>
    </r>
    <r>
      <rPr>
        <sz val="11"/>
        <color indexed="8"/>
        <rFont val="Calibri"/>
        <family val="2"/>
        <scheme val="minor"/>
      </rPr>
      <t xml:space="preserve"> It must be entered, first, in the Sheet </t>
    </r>
    <r>
      <rPr>
        <b/>
        <sz val="11"/>
        <color indexed="8"/>
        <rFont val="Calibri"/>
        <family val="2"/>
        <scheme val="minor"/>
      </rPr>
      <t>I. EQUIPMENT</t>
    </r>
    <r>
      <rPr>
        <sz val="11"/>
        <color indexed="8"/>
        <rFont val="Calibri"/>
        <family val="2"/>
        <scheme val="minor"/>
      </rPr>
      <t xml:space="preserve"> the amount of</t>
    </r>
    <r>
      <rPr>
        <b/>
        <sz val="11"/>
        <color indexed="8"/>
        <rFont val="Calibri"/>
        <family val="2"/>
        <scheme val="minor"/>
      </rPr>
      <t xml:space="preserve"> A.1. Main Equipment or Platform and A.2. Accessories</t>
    </r>
    <r>
      <rPr>
        <sz val="11"/>
        <rFont val="Calibri"/>
        <family val="2"/>
        <scheme val="minor"/>
      </rPr>
      <t xml:space="preserve"> if it's appropriate</t>
    </r>
    <r>
      <rPr>
        <sz val="11"/>
        <color indexed="8"/>
        <rFont val="Calibri"/>
        <family val="2"/>
        <scheme val="minor"/>
      </rPr>
      <t xml:space="preserve">. The sum of these amounts cannot be less than </t>
    </r>
    <r>
      <rPr>
        <b/>
        <sz val="11"/>
        <color indexed="8"/>
        <rFont val="Calibri"/>
        <family val="2"/>
        <scheme val="minor"/>
      </rPr>
      <t>$400.000.000.- (four hundred million pesos)</t>
    </r>
    <r>
      <rPr>
        <sz val="11"/>
        <color indexed="8"/>
        <rFont val="Calibri"/>
        <family val="2"/>
        <scheme val="minor"/>
      </rPr>
      <t>.-</t>
    </r>
  </si>
  <si>
    <t>JUSTIFY BUDGET REQUESTED IN A. EQUIPMENT</t>
  </si>
  <si>
    <t>A.1. Main Equipment</t>
  </si>
  <si>
    <t>Indicate the reasons for choosing the corresponding Supplier/Quote:</t>
  </si>
  <si>
    <t>A.1. Platform - Equipment 1</t>
  </si>
  <si>
    <t>A.1. Platform - Equipment 2</t>
  </si>
  <si>
    <t>A.1. Platform - Equipment 3</t>
  </si>
  <si>
    <t>A.1. Platform - Equipment 4</t>
  </si>
  <si>
    <t>A.1. Platform - Equipment 5</t>
  </si>
  <si>
    <t>A.1. Platform - Equipment 6</t>
  </si>
  <si>
    <t>A.1. Platform - Equipment 7</t>
  </si>
  <si>
    <t>Total $</t>
  </si>
  <si>
    <t>A.1. Platform - Equipment 8</t>
  </si>
  <si>
    <t>A.1. Platform - Equipment 9</t>
  </si>
  <si>
    <t>A.1. Platform - Equipment 10</t>
  </si>
  <si>
    <t>RECORD OF QUOTES</t>
  </si>
  <si>
    <t>SUBMITTED QUOTE FOR MAIN EQUIPMENT</t>
  </si>
  <si>
    <t>SUBMITTED QUOTES FOR PLATFORM</t>
  </si>
  <si>
    <t>Supplier Name</t>
  </si>
  <si>
    <r>
      <rPr>
        <b/>
        <sz val="11"/>
        <color indexed="8"/>
        <rFont val="Calibri"/>
        <family val="2"/>
        <scheme val="minor"/>
      </rPr>
      <t>7.-</t>
    </r>
    <r>
      <rPr>
        <sz val="11"/>
        <color indexed="8"/>
        <rFont val="Calibri"/>
        <family val="2"/>
        <scheme val="minor"/>
      </rPr>
      <t xml:space="preserve"> The sub-item </t>
    </r>
    <r>
      <rPr>
        <b/>
        <sz val="11"/>
        <color indexed="8"/>
        <rFont val="Calibri"/>
        <family val="2"/>
        <scheme val="minor"/>
      </rPr>
      <t>B.4. Maintenance, Guarantees and Insurance</t>
    </r>
    <r>
      <rPr>
        <sz val="11"/>
        <color indexed="8"/>
        <rFont val="Calibri"/>
        <family val="2"/>
        <scheme val="minor"/>
      </rPr>
      <t xml:space="preserve"> must contemplate mandatory financing, either requested from FONDEQUIP or with Pecuniary and/or Non-Pecuniary Contributions from the Institutions.-</t>
    </r>
  </si>
  <si>
    <r>
      <rPr>
        <b/>
        <sz val="11"/>
        <color indexed="8"/>
        <rFont val="Calibri"/>
        <family val="2"/>
        <scheme val="minor"/>
      </rPr>
      <t>8.-</t>
    </r>
    <r>
      <rPr>
        <sz val="11"/>
        <color indexed="8"/>
        <rFont val="Calibri"/>
        <family val="2"/>
        <scheme val="minor"/>
      </rPr>
      <t xml:space="preserve"> The </t>
    </r>
    <r>
      <rPr>
        <b/>
        <sz val="11"/>
        <color indexed="8"/>
        <rFont val="Calibri"/>
        <family val="2"/>
        <scheme val="minor"/>
      </rPr>
      <t>Total amount requested from FONDEQUIP</t>
    </r>
    <r>
      <rPr>
        <sz val="11"/>
        <color indexed="8"/>
        <rFont val="Calibri"/>
        <family val="2"/>
        <scheme val="minor"/>
      </rPr>
      <t xml:space="preserve"> cannot be greater than</t>
    </r>
    <r>
      <rPr>
        <b/>
        <sz val="11"/>
        <color indexed="8"/>
        <rFont val="Calibri"/>
        <family val="2"/>
        <scheme val="minor"/>
      </rPr>
      <t xml:space="preserve"> $950.000.000 (nine hundred and fifty million pesos)</t>
    </r>
    <r>
      <rPr>
        <sz val="11"/>
        <color indexed="8"/>
        <rFont val="Calibri"/>
        <family val="2"/>
        <scheme val="minor"/>
      </rPr>
      <t xml:space="preserve"> .-</t>
    </r>
  </si>
  <si>
    <t>PRESUPUESTO FINAL V/S MONTOS RENDIDOS</t>
  </si>
  <si>
    <t>Ítem</t>
  </si>
  <si>
    <t>Conjunto Sub-Ítem</t>
  </si>
  <si>
    <t>EQUIPAMIENTO</t>
  </si>
  <si>
    <t>TRASLADOS e INSTALACIÓN</t>
  </si>
  <si>
    <t>OPERACIÓN</t>
  </si>
  <si>
    <t>A.1. Equipo Principal o Plataforma</t>
  </si>
  <si>
    <t>A.2. Accesorio(s)</t>
  </si>
  <si>
    <t>B.1. Traslados, Seguros de Traslado, Desaduanaje e IVA de Equipo</t>
  </si>
  <si>
    <t>B.2. Adecuación Espacio para Equipo</t>
  </si>
  <si>
    <t>B.3. Instalación y Puesta en Marcha de Equipo</t>
  </si>
  <si>
    <t>B.4. Mantención, Garantías y Seguros de Equipo</t>
  </si>
  <si>
    <t>C.1. Capacitaciones</t>
  </si>
  <si>
    <t>C.2. Otros Gastos de Operación</t>
  </si>
  <si>
    <t>C.3. Gastos de Administración</t>
  </si>
  <si>
    <t>TOTALES</t>
  </si>
  <si>
    <t>Presupuesto Aprobado</t>
  </si>
  <si>
    <t>Presupuesto Modificado</t>
  </si>
  <si>
    <t>Rendición de Cuentas</t>
  </si>
  <si>
    <t>Saldo por Rendir</t>
  </si>
  <si>
    <t>Pecuniario Modificado</t>
  </si>
  <si>
    <t>No Pecuniario Modificado</t>
  </si>
  <si>
    <t>Montos Ajudicados FONDEQUIP</t>
  </si>
  <si>
    <t>Montos aportados por las INSTITUCIONES</t>
  </si>
  <si>
    <t>Costo Total del Proyecto</t>
  </si>
  <si>
    <t>TOTAL A. EQUIPAMIENTO</t>
  </si>
  <si>
    <t>TOTAL B. TRASLADOS E INSTALACIÓN</t>
  </si>
  <si>
    <t>% DE A. EQUIPAMIENTO</t>
  </si>
  <si>
    <t>APORTE PECUNIARIO G. OPERACIÓN + EQUIPAMIENTO</t>
  </si>
  <si>
    <t xml:space="preserve">TOTAL APORTES PECUNIARIOS </t>
  </si>
  <si>
    <t xml:space="preserve">TOTAL APORTES NO PECUNIARIOS </t>
  </si>
  <si>
    <t>TOTAL APORTES</t>
  </si>
  <si>
    <t>Modificación Solicitada
(FECHA)</t>
  </si>
  <si>
    <t>Aporte Pecuniario</t>
  </si>
  <si>
    <t>Aporte Pecuniario Modfificado</t>
  </si>
  <si>
    <t>Aporte No Pecuniario</t>
  </si>
  <si>
    <t>Aporte No Pecuniario Modfificado</t>
  </si>
  <si>
    <t>PRESUPUESTO TOTAL MODIFICADO</t>
  </si>
  <si>
    <t>RENDIDO</t>
  </si>
  <si>
    <t>USO INTERNO DEIA - ANID</t>
  </si>
  <si>
    <r>
      <t>1.- The QUOTES Sheet must be completed with the</t>
    </r>
    <r>
      <rPr>
        <b/>
        <sz val="11"/>
        <rFont val="Calibri"/>
        <family val="2"/>
        <scheme val="minor"/>
      </rPr>
      <t xml:space="preserve"> values</t>
    </r>
    <r>
      <rPr>
        <sz val="11"/>
        <rFont val="Calibri"/>
        <family val="2"/>
        <scheme val="minor"/>
      </rPr>
      <t xml:space="preserve"> of </t>
    </r>
    <r>
      <rPr>
        <b/>
        <sz val="11"/>
        <rFont val="Calibri"/>
        <family val="2"/>
        <scheme val="minor"/>
      </rPr>
      <t>Equipment, Platform and/or Accessories</t>
    </r>
    <r>
      <rPr>
        <sz val="11"/>
        <rFont val="Calibri"/>
        <family val="2"/>
        <scheme val="minor"/>
      </rPr>
      <t xml:space="preserve">, with or without VAT, according to the quotations submitted in the application, following the instructions given.- 
2.- In the case of Platforms for which there is more than one quote, the individual values must be entered in each corresponding cell of the "SUBMITTED OFFERS FOR PLATFORM" section.
3.- The Quotation must correspond to the </t>
    </r>
    <r>
      <rPr>
        <b/>
        <sz val="11"/>
        <rFont val="Calibri"/>
        <family val="2"/>
        <scheme val="minor"/>
      </rPr>
      <t>same configuration of the postulated equipment</t>
    </r>
    <r>
      <rPr>
        <sz val="11"/>
        <rFont val="Calibri"/>
        <family val="2"/>
        <scheme val="minor"/>
      </rPr>
      <t>.-  
4.-</t>
    </r>
    <r>
      <rPr>
        <b/>
        <sz val="11"/>
        <rFont val="Calibri"/>
        <family val="2"/>
        <scheme val="minor"/>
      </rPr>
      <t xml:space="preserve"> Justify the choice </t>
    </r>
    <r>
      <rPr>
        <sz val="11"/>
        <rFont val="Calibri"/>
        <family val="2"/>
        <scheme val="minor"/>
      </rPr>
      <t>of the</t>
    </r>
    <r>
      <rPr>
        <b/>
        <sz val="11"/>
        <rFont val="Calibri"/>
        <family val="2"/>
        <scheme val="minor"/>
      </rPr>
      <t xml:space="preserve"> Supplier </t>
    </r>
    <r>
      <rPr>
        <sz val="11"/>
        <rFont val="Calibri"/>
        <family val="2"/>
        <scheme val="minor"/>
      </rPr>
      <t>/ Quotation.- 
5.- Use the established values as the exchange rate.-</t>
    </r>
  </si>
  <si>
    <r>
      <t xml:space="preserve">3.- </t>
    </r>
    <r>
      <rPr>
        <sz val="11"/>
        <rFont val="Calibri"/>
        <family val="2"/>
        <scheme val="minor"/>
      </rPr>
      <t>Enter the</t>
    </r>
    <r>
      <rPr>
        <b/>
        <sz val="11"/>
        <rFont val="Calibri"/>
        <family val="2"/>
        <scheme val="minor"/>
      </rPr>
      <t xml:space="preserve"> Total Pecuniary Contribution </t>
    </r>
    <r>
      <rPr>
        <sz val="11"/>
        <rFont val="Calibri"/>
        <family val="2"/>
        <scheme val="minor"/>
      </rPr>
      <t>of the Institution(s) that make up the proposal (Beneficiary and Associates)</t>
    </r>
    <r>
      <rPr>
        <b/>
        <sz val="11"/>
        <rFont val="Calibri"/>
        <family val="2"/>
        <scheme val="minor"/>
      </rPr>
      <t xml:space="preserve">. This must be equivalent to, at least, 10% of the amount of the A. Equipment </t>
    </r>
    <r>
      <rPr>
        <sz val="11"/>
        <rFont val="Calibri"/>
        <family val="2"/>
        <scheme val="minor"/>
      </rPr>
      <t>and this can be commited in the item</t>
    </r>
    <r>
      <rPr>
        <b/>
        <sz val="11"/>
        <rFont val="Calibri"/>
        <family val="2"/>
        <scheme val="minor"/>
      </rPr>
      <t xml:space="preserve"> A. Equipment and/or B.1. Transfers, Transfer Insurance, Customs Clearance and Equipment VAT and/or B.3. Equipment Installation and Commissioning and/or B.4. Equipment Maintenance, Warranties and Insurance and/or C.1. Training.-</t>
    </r>
  </si>
  <si>
    <r>
      <rPr>
        <b/>
        <sz val="11"/>
        <rFont val="Calibri"/>
        <family val="2"/>
        <scheme val="minor"/>
      </rPr>
      <t>6</t>
    </r>
    <r>
      <rPr>
        <sz val="11"/>
        <rFont val="Calibri"/>
        <family val="2"/>
        <scheme val="minor"/>
      </rPr>
      <t xml:space="preserve">.- On the Sheet </t>
    </r>
    <r>
      <rPr>
        <b/>
        <sz val="11"/>
        <rFont val="Calibri"/>
        <family val="2"/>
        <scheme val="minor"/>
      </rPr>
      <t>DETAILS CONTRIBUTIONS</t>
    </r>
    <r>
      <rPr>
        <sz val="11"/>
        <rFont val="Calibri"/>
        <family val="2"/>
        <scheme val="minor"/>
      </rPr>
      <t xml:space="preserve"> , enter the contributions from the Beneficiary and Associated Institutions, which are linked to Sheet I.- EQUIPMENT and Sheet II.- TRANSFERS, OPERATION INST.- If you manually modify the amounts of items A.1. Main Equipment or Platform, A.2. Accessories, B.1. Transfers, Transfer Insurance, Customs Clearance and Equipment VAT, B.3. Equipment Installation and Commissioning, B.4. Equipment Maintenance, Warranties and Insurance or C.1.- Training, </t>
    </r>
    <r>
      <rPr>
        <b/>
        <sz val="11"/>
        <rFont val="Calibri"/>
        <family val="2"/>
        <scheme val="minor"/>
      </rPr>
      <t>verify that these match those entered on Sheet I.- EQUIPMENT.-</t>
    </r>
  </si>
  <si>
    <t>1.- Complete only the cells in LIGHT BLUE color. 
2.- Enter the amount of the Equipment, Platform and Accessory(s) indicated in the quote respective, may or may not consider VAT.- You can use the field "SUBMITTED QUOTE FOR MAIN EQUIPMENT" or "SUBMITTED QUOTES FOR PLATFORM"
3.- The Equipment quote indicated here must be the same ones attached to the Application Platform (FORMULATION Stage / quote) and correspond to the same configuration of the postulated equipment.-
4.- In the field "JUSTIFY BUDGET REQUESTED IN A. EQUIPMENT" you must to justify the choice of the postulated equipment, the specific supplier and with respect to the similar technology available on the market. It must justifiy why the equipment of that specific supplier is chosen and not another or another technology available in the market. If there are similar equipment on the market, they must be analyzed and justify why they are not considered suitable for the project, including aspects such as guarantees, technical services, the ability to carry out maintenance and after-sales service.-</t>
  </si>
  <si>
    <r>
      <t>The</t>
    </r>
    <r>
      <rPr>
        <b/>
        <sz val="11"/>
        <rFont val="Calibri"/>
        <family val="2"/>
        <scheme val="minor"/>
      </rPr>
      <t xml:space="preserve"> </t>
    </r>
    <r>
      <rPr>
        <sz val="11"/>
        <rFont val="Calibri"/>
        <family val="2"/>
        <scheme val="minor"/>
      </rPr>
      <t xml:space="preserve">total of the Pecuniary Contributions in </t>
    </r>
    <r>
      <rPr>
        <b/>
        <sz val="11"/>
        <rFont val="Calibri"/>
        <family val="2"/>
        <scheme val="minor"/>
      </rPr>
      <t>A.1. Main Equipment or Platform and/or A.2. Accessories and/or B.1. Transfers, Transfer Insurance, Customs Clearance and Equipment VAT and/or B.3. Equipment Installation and Commissioning and/or B.4. Equipment Maintenance, Warranties and Insurance and/or C.1. Training</t>
    </r>
    <r>
      <rPr>
        <sz val="11"/>
        <rFont val="Calibri"/>
        <family val="2"/>
        <scheme val="minor"/>
      </rPr>
      <t xml:space="preserve">, cannot be less than </t>
    </r>
    <r>
      <rPr>
        <b/>
        <sz val="11"/>
        <rFont val="Calibri"/>
        <family val="2"/>
        <scheme val="minor"/>
      </rPr>
      <t>10%</t>
    </r>
    <r>
      <rPr>
        <sz val="11"/>
        <rFont val="Calibri"/>
        <family val="2"/>
        <scheme val="minor"/>
      </rPr>
      <t xml:space="preserve"> of the Total Amount of </t>
    </r>
    <r>
      <rPr>
        <b/>
        <sz val="11"/>
        <rFont val="Calibri"/>
        <family val="2"/>
        <scheme val="minor"/>
      </rPr>
      <t>A. EQUIPMENT</t>
    </r>
    <r>
      <rPr>
        <sz val="11"/>
        <rFont val="Calibri"/>
        <family val="2"/>
        <scheme val="minor"/>
      </rPr>
      <t>. 
FONDEQUIP finances up to</t>
    </r>
    <r>
      <rPr>
        <b/>
        <sz val="11"/>
        <rFont val="Calibri"/>
        <family val="2"/>
        <scheme val="minor"/>
      </rPr>
      <t xml:space="preserve"> $950.000.000</t>
    </r>
    <r>
      <rPr>
        <sz val="11"/>
        <rFont val="Calibri"/>
        <family val="2"/>
        <scheme val="minor"/>
      </rPr>
      <t xml:space="preserve"> (Nine hundred and fifty million pesos), </t>
    </r>
    <r>
      <rPr>
        <b/>
        <sz val="11"/>
        <rFont val="Calibri"/>
        <family val="2"/>
        <scheme val="minor"/>
      </rPr>
      <t>if there is a difference</t>
    </r>
    <r>
      <rPr>
        <sz val="11"/>
        <rFont val="Calibri"/>
        <family val="2"/>
        <scheme val="minor"/>
      </rPr>
      <t xml:space="preserve"> due to a higher cost of the equipment, </t>
    </r>
    <r>
      <rPr>
        <b/>
        <sz val="11"/>
        <rFont val="Calibri"/>
        <family val="2"/>
        <scheme val="minor"/>
      </rPr>
      <t>it must be assumed by the Institutions</t>
    </r>
    <r>
      <rPr>
        <sz val="11"/>
        <rFont val="Calibri"/>
        <family val="2"/>
        <scheme val="minor"/>
      </rPr>
      <t>.</t>
    </r>
  </si>
  <si>
    <t xml:space="preserve">Once the amount of the Equipment has been entered, enter the Institutional Cash Contribution, which cannot be less than 10% of the equivalent to the amount of A. Equipment, in the items: 
A.1. Main Equipment or Platform
A.2. Accessories
B.1. Transfers, Transfer Insurance, Customs Clearance and Equipment VAT
B.3. Equipment Installation and Commissioning
B.4. Equipment Maintenance, Warranties and Insurance
C.1. Training
</t>
  </si>
  <si>
    <r>
      <rPr>
        <b/>
        <u/>
        <sz val="10.5"/>
        <rFont val="Calibri"/>
        <family val="2"/>
        <scheme val="minor"/>
      </rPr>
      <t>Amounts requested from FONDEQUIP</t>
    </r>
    <r>
      <rPr>
        <sz val="10.5"/>
        <rFont val="Calibri"/>
        <family val="2"/>
        <scheme val="minor"/>
      </rPr>
      <t xml:space="preserve">:
</t>
    </r>
  </si>
  <si>
    <r>
      <rPr>
        <b/>
        <u/>
        <sz val="10.5"/>
        <rFont val="Calibri"/>
        <family val="2"/>
        <scheme val="minor"/>
      </rPr>
      <t>Pecuniary Contributions</t>
    </r>
    <r>
      <rPr>
        <sz val="10.5"/>
        <rFont val="Calibri"/>
        <family val="2"/>
        <scheme val="minor"/>
      </rPr>
      <t xml:space="preserve">:
</t>
    </r>
  </si>
  <si>
    <r>
      <rPr>
        <b/>
        <u/>
        <sz val="10.5"/>
        <rFont val="Calibri"/>
        <family val="2"/>
        <scheme val="minor"/>
      </rPr>
      <t>Non-Pecuniary Contributions</t>
    </r>
    <r>
      <rPr>
        <sz val="10.5"/>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</si>
</sst>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 #,##0_-;\-&quot;$&quot;\ * #,##0_-;_-&quot;$&quot;\ * &quot;-&quot;??_-;_-@_-"/>
    <numFmt numFmtId="169" formatCode="_-* #,##0.00_-;\-* #,##0.00_-;_-* &quot;-&quot;_-;_-@_-"/>
    <numFmt numFmtId="170" formatCode="_-&quot;$&quot;\ * #,##0_-;\-&quot;$&quot;\ * #,##0_-;_-&quot;$&quot;\ * &quot;-&quot;??_-;_-@"/>
  </numFmts>
  <fonts count="55" x14ac:knownFonts="1">
    <font>
      <sz val="11"/>
      <color theme="1"/>
      <name val="Calibri"/>
      <family val="2"/>
      <scheme val="minor"/>
    </font>
    <font>
      <b/>
      <sz val="9"/>
      <color indexed="81"/>
      <name val="Tahoma"/>
      <family val="2"/>
    </font>
    <font>
      <sz val="11"/>
      <color theme="1"/>
      <name val="Calibri"/>
      <family val="2"/>
      <scheme val="minor"/>
    </font>
    <font>
      <sz val="9"/>
      <color indexed="81"/>
      <name val="Tahoma"/>
      <family val="2"/>
    </font>
    <font>
      <sz val="11"/>
      <color indexed="8"/>
      <name val="Calibri"/>
      <family val="2"/>
      <scheme val="minor"/>
    </font>
    <font>
      <b/>
      <sz val="11"/>
      <color indexed="8"/>
      <name val="Calibri"/>
      <family val="2"/>
      <scheme val="minor"/>
    </font>
    <font>
      <b/>
      <sz val="1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sz val="9"/>
      <color theme="1"/>
      <name val="Calibri"/>
      <family val="2"/>
      <scheme val="minor"/>
    </font>
    <font>
      <b/>
      <sz val="9"/>
      <color theme="0"/>
      <name val="Calibri"/>
      <family val="2"/>
      <scheme val="minor"/>
    </font>
    <font>
      <b/>
      <sz val="9"/>
      <color theme="1"/>
      <name val="Calibri"/>
      <family val="2"/>
      <scheme val="minor"/>
    </font>
    <font>
      <b/>
      <u/>
      <sz val="11"/>
      <color theme="0"/>
      <name val="Calibri"/>
      <family val="2"/>
      <scheme val="minor"/>
    </font>
    <font>
      <b/>
      <sz val="11"/>
      <color theme="0"/>
      <name val="Calibri"/>
      <family val="2"/>
      <scheme val="minor"/>
    </font>
    <font>
      <b/>
      <u/>
      <sz val="11"/>
      <color theme="1"/>
      <name val="Calibri"/>
      <family val="2"/>
      <scheme val="minor"/>
    </font>
    <font>
      <sz val="12"/>
      <color theme="1"/>
      <name val="Calibri"/>
      <family val="2"/>
      <scheme val="minor"/>
    </font>
    <font>
      <b/>
      <u/>
      <sz val="16"/>
      <color theme="0"/>
      <name val="Calibri"/>
      <family val="2"/>
      <scheme val="minor"/>
    </font>
    <font>
      <sz val="16"/>
      <color theme="1"/>
      <name val="Calibri"/>
      <family val="2"/>
      <scheme val="minor"/>
    </font>
    <font>
      <b/>
      <sz val="14"/>
      <color theme="0"/>
      <name val="Calibri"/>
      <family val="2"/>
      <scheme val="minor"/>
    </font>
    <font>
      <sz val="10"/>
      <name val="Calibri"/>
      <family val="2"/>
      <scheme val="minor"/>
    </font>
    <font>
      <b/>
      <sz val="10"/>
      <name val="Calibri"/>
      <family val="2"/>
      <scheme val="minor"/>
    </font>
    <font>
      <sz val="11"/>
      <color theme="0"/>
      <name val="Calibri"/>
      <family val="2"/>
      <scheme val="minor"/>
    </font>
    <font>
      <sz val="9"/>
      <name val="Calibri"/>
      <family val="2"/>
      <scheme val="minor"/>
    </font>
    <font>
      <b/>
      <sz val="9"/>
      <name val="Calibri"/>
      <family val="2"/>
      <scheme val="minor"/>
    </font>
    <font>
      <sz val="9"/>
      <color theme="0"/>
      <name val="Calibri"/>
      <family val="2"/>
      <scheme val="minor"/>
    </font>
    <font>
      <b/>
      <sz val="12"/>
      <color theme="0"/>
      <name val="Calibri"/>
      <family val="2"/>
      <scheme val="minor"/>
    </font>
    <font>
      <sz val="10.5"/>
      <name val="Calibri"/>
      <family val="2"/>
      <scheme val="minor"/>
    </font>
    <font>
      <b/>
      <sz val="10.5"/>
      <name val="Calibri"/>
      <family val="2"/>
      <scheme val="minor"/>
    </font>
    <font>
      <sz val="10.5"/>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2"/>
      <color theme="3" tint="-0.249977111117893"/>
      <name val="Calibri"/>
      <family val="2"/>
      <scheme val="minor"/>
    </font>
    <font>
      <sz val="11"/>
      <color theme="3" tint="-0.249977111117893"/>
      <name val="Calibri"/>
      <family val="2"/>
      <scheme val="minor"/>
    </font>
    <font>
      <sz val="18"/>
      <color theme="1"/>
      <name val="Calibri"/>
      <family val="2"/>
      <scheme val="minor"/>
    </font>
    <font>
      <b/>
      <i/>
      <sz val="10"/>
      <color theme="1"/>
      <name val="Calibri"/>
      <family val="2"/>
      <scheme val="minor"/>
    </font>
    <font>
      <b/>
      <sz val="10.5"/>
      <color theme="0"/>
      <name val="Calibri"/>
      <family val="2"/>
      <scheme val="minor"/>
    </font>
    <font>
      <b/>
      <sz val="10.5"/>
      <color theme="1"/>
      <name val="Calibri"/>
      <family val="2"/>
      <scheme val="minor"/>
    </font>
    <font>
      <sz val="10.5"/>
      <color theme="0"/>
      <name val="Calibri"/>
      <family val="2"/>
      <scheme val="minor"/>
    </font>
    <font>
      <b/>
      <sz val="9"/>
      <color rgb="FFC00000"/>
      <name val="Calibri"/>
      <family val="2"/>
      <scheme val="minor"/>
    </font>
    <font>
      <b/>
      <sz val="10.5"/>
      <color rgb="FFFF0000"/>
      <name val="Calibri"/>
      <family val="2"/>
      <scheme val="minor"/>
    </font>
    <font>
      <b/>
      <sz val="16"/>
      <color theme="0"/>
      <name val="Calibri"/>
      <family val="2"/>
      <scheme val="minor"/>
    </font>
    <font>
      <sz val="11"/>
      <name val="Calibri"/>
      <family val="2"/>
      <scheme val="minor"/>
    </font>
    <font>
      <sz val="10"/>
      <color theme="0"/>
      <name val="Calibri"/>
      <family val="2"/>
      <scheme val="minor"/>
    </font>
    <font>
      <b/>
      <sz val="10"/>
      <color rgb="FF000000"/>
      <name val="Calibri"/>
      <family val="2"/>
      <scheme val="minor"/>
    </font>
    <font>
      <b/>
      <sz val="10"/>
      <color rgb="FFC00000"/>
      <name val="Calibri"/>
      <family val="2"/>
      <scheme val="minor"/>
    </font>
    <font>
      <b/>
      <sz val="11"/>
      <color rgb="FFC00000"/>
      <name val="Calibri"/>
      <family val="2"/>
      <scheme val="minor"/>
    </font>
    <font>
      <sz val="12"/>
      <name val="Calibri"/>
      <family val="2"/>
      <scheme val="minor"/>
    </font>
    <font>
      <b/>
      <sz val="9"/>
      <color theme="0"/>
      <name val="Calibri"/>
      <family val="2"/>
    </font>
    <font>
      <sz val="11"/>
      <name val="Calibri"/>
      <family val="2"/>
    </font>
    <font>
      <b/>
      <sz val="9"/>
      <color theme="1"/>
      <name val="Calibri"/>
      <family val="2"/>
    </font>
    <font>
      <b/>
      <u/>
      <sz val="10.5"/>
      <name val="Calibri"/>
      <family val="2"/>
      <scheme val="minor"/>
    </font>
    <font>
      <b/>
      <i/>
      <sz val="12"/>
      <color rgb="FFC00000"/>
      <name val="Calibri"/>
      <family val="2"/>
      <scheme val="minor"/>
    </font>
  </fonts>
  <fills count="1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2060"/>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B8CCE4"/>
        <bgColor rgb="FF000000"/>
      </patternFill>
    </fill>
    <fill>
      <patternFill patternType="solid">
        <fgColor rgb="FFFFFFFF"/>
        <bgColor rgb="FF000000"/>
      </patternFill>
    </fill>
    <fill>
      <patternFill patternType="solid">
        <fgColor rgb="FF99CC00"/>
        <bgColor indexed="64"/>
      </patternFill>
    </fill>
    <fill>
      <patternFill patternType="solid">
        <fgColor rgb="FFCCFF33"/>
        <bgColor indexed="64"/>
      </patternFill>
    </fill>
    <fill>
      <patternFill patternType="solid">
        <fgColor rgb="FF17365D"/>
        <bgColor rgb="FF17365D"/>
      </patternFill>
    </fill>
    <fill>
      <patternFill patternType="solid">
        <fgColor rgb="FFB8CCE4"/>
        <bgColor rgb="FFB8CCE4"/>
      </patternFill>
    </fill>
    <fill>
      <patternFill patternType="solid">
        <fgColor rgb="FF002060"/>
        <bgColor rgb="FF002060"/>
      </patternFill>
    </fill>
  </fills>
  <borders count="162">
    <border>
      <left/>
      <right/>
      <top/>
      <bottom/>
      <diagonal/>
    </border>
    <border>
      <left/>
      <right style="thin">
        <color indexed="64"/>
      </right>
      <top/>
      <bottom/>
      <diagonal/>
    </border>
    <border>
      <left style="thin">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thick">
        <color theme="0"/>
      </bottom>
      <diagonal/>
    </border>
    <border>
      <left/>
      <right style="thick">
        <color theme="0"/>
      </right>
      <top/>
      <bottom style="thick">
        <color theme="0"/>
      </bottom>
      <diagonal/>
    </border>
    <border>
      <left style="double">
        <color theme="3" tint="-0.24994659260841701"/>
      </left>
      <right/>
      <top/>
      <bottom style="thick">
        <color theme="0"/>
      </bottom>
      <diagonal/>
    </border>
    <border>
      <left/>
      <right/>
      <top style="thick">
        <color theme="0"/>
      </top>
      <bottom/>
      <diagonal/>
    </border>
    <border>
      <left style="thin">
        <color theme="0"/>
      </left>
      <right style="medium">
        <color indexed="64"/>
      </right>
      <top style="thin">
        <color theme="3" tint="-0.24994659260841701"/>
      </top>
      <bottom style="thin">
        <color theme="3" tint="-0.24994659260841701"/>
      </bottom>
      <diagonal/>
    </border>
    <border>
      <left style="thin">
        <color indexed="64"/>
      </left>
      <right style="thin">
        <color indexed="64"/>
      </right>
      <top style="thick">
        <color theme="0"/>
      </top>
      <bottom style="thin">
        <color theme="3" tint="-0.24994659260841701"/>
      </bottom>
      <diagonal/>
    </border>
    <border>
      <left style="thick">
        <color theme="0"/>
      </left>
      <right style="thin">
        <color indexed="64"/>
      </right>
      <top style="thin">
        <color theme="3" tint="-0.24994659260841701"/>
      </top>
      <bottom style="thin">
        <color theme="3" tint="-0.24994659260841701"/>
      </bottom>
      <diagonal/>
    </border>
    <border>
      <left style="thin">
        <color indexed="64"/>
      </left>
      <right style="thin">
        <color indexed="64"/>
      </right>
      <top style="thin">
        <color theme="3" tint="-0.24994659260841701"/>
      </top>
      <bottom style="thin">
        <color theme="3" tint="-0.24994659260841701"/>
      </bottom>
      <diagonal/>
    </border>
    <border>
      <left style="thick">
        <color theme="0"/>
      </left>
      <right style="thin">
        <color indexed="64"/>
      </right>
      <top style="thin">
        <color theme="3" tint="-0.24994659260841701"/>
      </top>
      <bottom style="medium">
        <color theme="0"/>
      </bottom>
      <diagonal/>
    </border>
    <border>
      <left style="thin">
        <color indexed="64"/>
      </left>
      <right style="thin">
        <color indexed="64"/>
      </right>
      <top style="thin">
        <color theme="3" tint="-0.24994659260841701"/>
      </top>
      <bottom style="medium">
        <color theme="0"/>
      </bottom>
      <diagonal/>
    </border>
    <border>
      <left style="thin">
        <color indexed="64"/>
      </left>
      <right style="thick">
        <color theme="0"/>
      </right>
      <top/>
      <bottom style="thin">
        <color theme="3" tint="-0.24994659260841701"/>
      </bottom>
      <diagonal/>
    </border>
    <border>
      <left style="thick">
        <color theme="0"/>
      </left>
      <right style="thin">
        <color indexed="64"/>
      </right>
      <top style="medium">
        <color theme="0"/>
      </top>
      <bottom style="thin">
        <color theme="3" tint="-0.24994659260841701"/>
      </bottom>
      <diagonal/>
    </border>
    <border>
      <left style="thick">
        <color theme="0"/>
      </left>
      <right/>
      <top style="thin">
        <color theme="3" tint="-0.24994659260841701"/>
      </top>
      <bottom style="thick">
        <color theme="0"/>
      </bottom>
      <diagonal/>
    </border>
    <border>
      <left style="thin">
        <color indexed="64"/>
      </left>
      <right style="thick">
        <color theme="0"/>
      </right>
      <top style="thin">
        <color theme="3" tint="-0.24994659260841701"/>
      </top>
      <bottom style="thick">
        <color theme="0"/>
      </bottom>
      <diagonal/>
    </border>
    <border>
      <left style="thin">
        <color theme="0"/>
      </left>
      <right style="medium">
        <color indexed="64"/>
      </right>
      <top style="thin">
        <color theme="3" tint="-0.24994659260841701"/>
      </top>
      <bottom style="medium">
        <color indexed="64"/>
      </bottom>
      <diagonal/>
    </border>
    <border>
      <left style="thin">
        <color theme="0"/>
      </left>
      <right style="thin">
        <color theme="0"/>
      </right>
      <top style="thin">
        <color theme="3" tint="-0.24994659260841701"/>
      </top>
      <bottom style="thin">
        <color theme="3" tint="-0.24994659260841701"/>
      </bottom>
      <diagonal/>
    </border>
    <border>
      <left style="thin">
        <color theme="0"/>
      </left>
      <right style="thin">
        <color theme="0"/>
      </right>
      <top style="thin">
        <color theme="3" tint="-0.24994659260841701"/>
      </top>
      <bottom style="medium">
        <color indexed="64"/>
      </bottom>
      <diagonal/>
    </border>
    <border>
      <left style="thin">
        <color theme="0"/>
      </left>
      <right/>
      <top style="thin">
        <color theme="3" tint="-0.24994659260841701"/>
      </top>
      <bottom style="thin">
        <color theme="3" tint="-0.24994659260841701"/>
      </bottom>
      <diagonal/>
    </border>
    <border>
      <left style="thin">
        <color theme="0"/>
      </left>
      <right/>
      <top style="thin">
        <color theme="3" tint="-0.24994659260841701"/>
      </top>
      <bottom style="medium">
        <color indexed="64"/>
      </bottom>
      <diagonal/>
    </border>
    <border>
      <left style="medium">
        <color indexed="64"/>
      </left>
      <right style="thin">
        <color theme="0"/>
      </right>
      <top style="thin">
        <color theme="3" tint="-0.24994659260841701"/>
      </top>
      <bottom style="thin">
        <color theme="3" tint="-0.24994659260841701"/>
      </bottom>
      <diagonal/>
    </border>
    <border>
      <left style="medium">
        <color indexed="64"/>
      </left>
      <right style="thin">
        <color theme="0"/>
      </right>
      <top style="thin">
        <color theme="3" tint="-0.24994659260841701"/>
      </top>
      <bottom style="medium">
        <color indexed="64"/>
      </bottom>
      <diagonal/>
    </border>
    <border>
      <left style="medium">
        <color indexed="64"/>
      </left>
      <right/>
      <top style="thin">
        <color theme="3" tint="-0.24994659260841701"/>
      </top>
      <bottom style="thin">
        <color theme="3" tint="-0.24994659260841701"/>
      </bottom>
      <diagonal/>
    </border>
    <border>
      <left style="thin">
        <color theme="0"/>
      </left>
      <right/>
      <top/>
      <bottom style="thin">
        <color theme="3" tint="-0.24994659260841701"/>
      </bottom>
      <diagonal/>
    </border>
    <border>
      <left style="medium">
        <color indexed="64"/>
      </left>
      <right style="thin">
        <color theme="0"/>
      </right>
      <top/>
      <bottom style="thin">
        <color theme="3" tint="-0.24994659260841701"/>
      </bottom>
      <diagonal/>
    </border>
    <border>
      <left style="thin">
        <color theme="0"/>
      </left>
      <right style="medium">
        <color indexed="64"/>
      </right>
      <top/>
      <bottom style="thin">
        <color theme="3" tint="-0.24994659260841701"/>
      </bottom>
      <diagonal/>
    </border>
    <border>
      <left style="thin">
        <color indexed="64"/>
      </left>
      <right style="thin">
        <color indexed="64"/>
      </right>
      <top/>
      <bottom style="thin">
        <color theme="3" tint="-0.24994659260841701"/>
      </bottom>
      <diagonal/>
    </border>
    <border>
      <left style="thin">
        <color theme="0"/>
      </left>
      <right style="thin">
        <color theme="0"/>
      </right>
      <top/>
      <bottom style="thin">
        <color theme="3" tint="-0.24994659260841701"/>
      </bottom>
      <diagonal/>
    </border>
    <border>
      <left style="medium">
        <color indexed="64"/>
      </left>
      <right style="thin">
        <color theme="0" tint="-4.9989318521683403E-2"/>
      </right>
      <top style="medium">
        <color indexed="64"/>
      </top>
      <bottom style="thin">
        <color theme="3" tint="-0.24994659260841701"/>
      </bottom>
      <diagonal/>
    </border>
    <border>
      <left style="thin">
        <color theme="0" tint="-4.9989318521683403E-2"/>
      </left>
      <right style="thin">
        <color theme="0" tint="-4.9989318521683403E-2"/>
      </right>
      <top style="medium">
        <color indexed="64"/>
      </top>
      <bottom style="thin">
        <color theme="3" tint="-0.24994659260841701"/>
      </bottom>
      <diagonal/>
    </border>
    <border>
      <left style="thin">
        <color theme="0" tint="-4.9989318521683403E-2"/>
      </left>
      <right style="medium">
        <color indexed="64"/>
      </right>
      <top style="medium">
        <color indexed="64"/>
      </top>
      <bottom style="thin">
        <color theme="3" tint="-0.24994659260841701"/>
      </bottom>
      <diagonal/>
    </border>
    <border>
      <left style="medium">
        <color indexed="64"/>
      </left>
      <right style="thin">
        <color theme="0" tint="-4.9989318521683403E-2"/>
      </right>
      <top style="thin">
        <color theme="3" tint="-0.24994659260841701"/>
      </top>
      <bottom style="thin">
        <color theme="3" tint="-0.24994659260841701"/>
      </bottom>
      <diagonal/>
    </border>
    <border>
      <left style="thin">
        <color theme="0" tint="-4.9989318521683403E-2"/>
      </left>
      <right style="thin">
        <color theme="0" tint="-4.9989318521683403E-2"/>
      </right>
      <top style="thin">
        <color theme="3" tint="-0.24994659260841701"/>
      </top>
      <bottom style="thin">
        <color theme="3" tint="-0.24994659260841701"/>
      </bottom>
      <diagonal/>
    </border>
    <border>
      <left style="thin">
        <color theme="0" tint="-4.9989318521683403E-2"/>
      </left>
      <right style="medium">
        <color indexed="64"/>
      </right>
      <top style="thin">
        <color theme="3" tint="-0.24994659260841701"/>
      </top>
      <bottom style="thin">
        <color theme="3" tint="-0.24994659260841701"/>
      </bottom>
      <diagonal/>
    </border>
    <border>
      <left/>
      <right style="thick">
        <color theme="0"/>
      </right>
      <top/>
      <bottom/>
      <diagonal/>
    </border>
    <border>
      <left style="thick">
        <color theme="0"/>
      </left>
      <right style="thin">
        <color indexed="64"/>
      </right>
      <top style="thick">
        <color theme="0"/>
      </top>
      <bottom style="thick">
        <color theme="0"/>
      </bottom>
      <diagonal/>
    </border>
    <border>
      <left style="thick">
        <color theme="0"/>
      </left>
      <right/>
      <top/>
      <bottom/>
      <diagonal/>
    </border>
    <border>
      <left style="thick">
        <color theme="0"/>
      </left>
      <right/>
      <top/>
      <bottom style="thick">
        <color theme="0"/>
      </bottom>
      <diagonal/>
    </border>
    <border>
      <left style="double">
        <color theme="3" tint="-0.24994659260841701"/>
      </left>
      <right/>
      <top/>
      <bottom/>
      <diagonal/>
    </border>
    <border>
      <left/>
      <right style="thick">
        <color theme="0"/>
      </right>
      <top style="thick">
        <color theme="0"/>
      </top>
      <bottom/>
      <diagonal/>
    </border>
    <border>
      <left/>
      <right/>
      <top style="thick">
        <color theme="0"/>
      </top>
      <bottom style="thick">
        <color theme="0"/>
      </bottom>
      <diagonal/>
    </border>
    <border>
      <left/>
      <right/>
      <top style="medium">
        <color theme="0"/>
      </top>
      <bottom style="medium">
        <color theme="0"/>
      </bottom>
      <diagonal/>
    </border>
    <border>
      <left style="thin">
        <color indexed="64"/>
      </left>
      <right/>
      <top style="medium">
        <color theme="0"/>
      </top>
      <bottom style="medium">
        <color theme="0"/>
      </bottom>
      <diagonal/>
    </border>
    <border>
      <left/>
      <right/>
      <top style="medium">
        <color theme="0"/>
      </top>
      <bottom/>
      <diagonal/>
    </border>
    <border>
      <left style="thin">
        <color indexed="64"/>
      </left>
      <right/>
      <top style="medium">
        <color theme="0"/>
      </top>
      <bottom/>
      <diagonal/>
    </border>
    <border>
      <left style="thin">
        <color indexed="64"/>
      </left>
      <right/>
      <top style="thick">
        <color theme="0"/>
      </top>
      <bottom style="thick">
        <color theme="0"/>
      </bottom>
      <diagonal/>
    </border>
    <border>
      <left/>
      <right style="thin">
        <color indexed="64"/>
      </right>
      <top style="thick">
        <color theme="0"/>
      </top>
      <bottom style="thick">
        <color theme="0"/>
      </bottom>
      <diagonal/>
    </border>
    <border>
      <left style="thin">
        <color indexed="64"/>
      </left>
      <right style="thick">
        <color theme="0"/>
      </right>
      <top/>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medium">
        <color indexed="64"/>
      </top>
      <bottom style="thin">
        <color theme="0"/>
      </bottom>
      <diagonal/>
    </border>
    <border>
      <left style="thin">
        <color theme="0"/>
      </left>
      <right style="thin">
        <color theme="0"/>
      </right>
      <top/>
      <bottom style="medium">
        <color indexed="64"/>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bottom style="thin">
        <color theme="3" tint="-0.24994659260841701"/>
      </bottom>
      <diagonal/>
    </border>
    <border>
      <left style="thin">
        <color theme="4" tint="0.79998168889431442"/>
      </left>
      <right style="thin">
        <color theme="4" tint="0.79998168889431442"/>
      </right>
      <top style="thin">
        <color theme="0"/>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medium">
        <color indexed="64"/>
      </bottom>
      <diagonal/>
    </border>
    <border>
      <left/>
      <right/>
      <top style="thin">
        <color indexed="64"/>
      </top>
      <bottom style="thin">
        <color theme="0"/>
      </bottom>
      <diagonal/>
    </border>
    <border>
      <left style="medium">
        <color rgb="FF0066CC"/>
      </left>
      <right/>
      <top style="medium">
        <color rgb="FF0066CC"/>
      </top>
      <bottom/>
      <diagonal/>
    </border>
    <border>
      <left style="medium">
        <color rgb="FF0066CC"/>
      </left>
      <right/>
      <top/>
      <bottom style="medium">
        <color rgb="FF0066CC"/>
      </bottom>
      <diagonal/>
    </border>
    <border>
      <left style="thick">
        <color theme="0"/>
      </left>
      <right/>
      <top style="thick">
        <color theme="0"/>
      </top>
      <bottom/>
      <diagonal/>
    </border>
    <border>
      <left/>
      <right style="thick">
        <color theme="0"/>
      </right>
      <top style="thick">
        <color theme="0"/>
      </top>
      <bottom style="thick">
        <color theme="0"/>
      </bottom>
      <diagonal/>
    </border>
    <border>
      <left/>
      <right style="thick">
        <color theme="0"/>
      </right>
      <top style="thick">
        <color theme="0"/>
      </top>
      <bottom style="thin">
        <color indexed="64"/>
      </bottom>
      <diagonal/>
    </border>
    <border>
      <left style="thin">
        <color indexed="64"/>
      </left>
      <right style="thin">
        <color indexed="64"/>
      </right>
      <top/>
      <bottom style="thick">
        <color theme="0"/>
      </bottom>
      <diagonal/>
    </border>
    <border>
      <left style="medium">
        <color theme="0"/>
      </left>
      <right/>
      <top style="thick">
        <color theme="0"/>
      </top>
      <bottom/>
      <diagonal/>
    </border>
    <border>
      <left style="thin">
        <color theme="0"/>
      </left>
      <right style="thin">
        <color theme="0"/>
      </right>
      <top style="medium">
        <color indexed="64"/>
      </top>
      <bottom style="thin">
        <color theme="0"/>
      </bottom>
      <diagonal/>
    </border>
    <border>
      <left style="thin">
        <color theme="0"/>
      </left>
      <right/>
      <top/>
      <bottom style="thin">
        <color theme="0"/>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thin">
        <color theme="0"/>
      </left>
      <right/>
      <top style="medium">
        <color indexed="64"/>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medium">
        <color indexed="64"/>
      </top>
      <bottom/>
      <diagonal/>
    </border>
    <border>
      <left style="medium">
        <color indexed="64"/>
      </left>
      <right/>
      <top style="medium">
        <color indexed="64"/>
      </top>
      <bottom/>
      <diagonal/>
    </border>
    <border>
      <left style="thin">
        <color theme="0"/>
      </left>
      <right/>
      <top/>
      <bottom/>
      <diagonal/>
    </border>
    <border>
      <left style="thin">
        <color theme="0"/>
      </left>
      <right style="medium">
        <color indexed="64"/>
      </right>
      <top style="thin">
        <color theme="3" tint="-0.24994659260841701"/>
      </top>
      <bottom/>
      <diagonal/>
    </border>
    <border>
      <left style="medium">
        <color indexed="64"/>
      </left>
      <right style="thin">
        <color theme="0"/>
      </right>
      <top style="thin">
        <color theme="3" tint="-0.24994659260841701"/>
      </top>
      <bottom/>
      <diagonal/>
    </border>
    <border>
      <left style="thin">
        <color theme="0"/>
      </left>
      <right style="thin">
        <color theme="0"/>
      </right>
      <top style="thin">
        <color theme="3" tint="-0.24994659260841701"/>
      </top>
      <bottom/>
      <diagonal/>
    </border>
    <border>
      <left/>
      <right style="thin">
        <color theme="0"/>
      </right>
      <top style="medium">
        <color indexed="64"/>
      </top>
      <bottom style="thin">
        <color theme="0"/>
      </bottom>
      <diagonal/>
    </border>
    <border>
      <left/>
      <right style="thin">
        <color theme="0"/>
      </right>
      <top style="thin">
        <color theme="0"/>
      </top>
      <bottom/>
      <diagonal/>
    </border>
    <border>
      <left/>
      <right style="thin">
        <color theme="0"/>
      </right>
      <top style="thin">
        <color theme="0"/>
      </top>
      <bottom style="medium">
        <color indexed="64"/>
      </bottom>
      <diagonal/>
    </border>
    <border>
      <left style="medium">
        <color auto="1"/>
      </left>
      <right style="medium">
        <color theme="4" tint="0.79998168889431442"/>
      </right>
      <top style="medium">
        <color auto="1"/>
      </top>
      <bottom style="medium">
        <color theme="4" tint="0.79998168889431442"/>
      </bottom>
      <diagonal/>
    </border>
    <border>
      <left style="medium">
        <color auto="1"/>
      </left>
      <right style="medium">
        <color theme="4" tint="0.79998168889431442"/>
      </right>
      <top style="medium">
        <color theme="4" tint="0.79998168889431442"/>
      </top>
      <bottom style="medium">
        <color theme="4" tint="0.79998168889431442"/>
      </bottom>
      <diagonal/>
    </border>
    <border>
      <left style="medium">
        <color auto="1"/>
      </left>
      <right style="medium">
        <color theme="4" tint="0.79998168889431442"/>
      </right>
      <top style="medium">
        <color theme="4" tint="0.79998168889431442"/>
      </top>
      <bottom style="medium">
        <color auto="1"/>
      </bottom>
      <diagonal/>
    </border>
    <border>
      <left/>
      <right style="thin">
        <color theme="0"/>
      </right>
      <top/>
      <bottom/>
      <diagonal/>
    </border>
    <border>
      <left style="thin">
        <color theme="0"/>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medium">
        <color rgb="FF000000"/>
      </left>
      <right/>
      <top style="medium">
        <color rgb="FF000000"/>
      </top>
      <bottom style="medium">
        <color rgb="FF000000"/>
      </bottom>
      <diagonal/>
    </border>
    <border>
      <left style="thin">
        <color theme="0"/>
      </left>
      <right/>
      <top style="medium">
        <color rgb="FF000000"/>
      </top>
      <bottom style="medium">
        <color rgb="FF000000"/>
      </bottom>
      <diagonal/>
    </border>
    <border>
      <left style="thin">
        <color theme="0"/>
      </left>
      <right style="thin">
        <color theme="0"/>
      </right>
      <top/>
      <bottom/>
      <diagonal/>
    </border>
    <border>
      <left style="medium">
        <color rgb="FF000000"/>
      </left>
      <right style="thin">
        <color theme="0"/>
      </right>
      <top style="thin">
        <color theme="0"/>
      </top>
      <bottom/>
      <diagonal/>
    </border>
    <border>
      <left style="medium">
        <color rgb="FF000000"/>
      </left>
      <right style="thin">
        <color theme="0"/>
      </right>
      <top/>
      <bottom/>
      <diagonal/>
    </border>
    <border>
      <left style="medium">
        <color rgb="FF000000"/>
      </left>
      <right style="thin">
        <color theme="0"/>
      </right>
      <top/>
      <bottom style="medium">
        <color rgb="FF000000"/>
      </bottom>
      <diagonal/>
    </border>
    <border>
      <left style="thin">
        <color theme="0"/>
      </left>
      <right style="thin">
        <color theme="0"/>
      </right>
      <top/>
      <bottom style="medium">
        <color rgb="FF000000"/>
      </bottom>
      <diagonal/>
    </border>
    <border>
      <left style="thin">
        <color theme="0"/>
      </left>
      <right/>
      <top/>
      <bottom style="thin">
        <color rgb="FF17365D"/>
      </bottom>
      <diagonal/>
    </border>
    <border>
      <left style="thin">
        <color theme="0"/>
      </left>
      <right/>
      <top style="thin">
        <color rgb="FF17365D"/>
      </top>
      <bottom style="thin">
        <color rgb="FF17365D"/>
      </bottom>
      <diagonal/>
    </border>
    <border>
      <left style="thin">
        <color theme="0"/>
      </left>
      <right/>
      <top style="thin">
        <color rgb="FF17365D"/>
      </top>
      <bottom style="medium">
        <color rgb="FF000000"/>
      </bottom>
      <diagonal/>
    </border>
    <border>
      <left style="medium">
        <color rgb="FF000000"/>
      </left>
      <right style="thin">
        <color theme="0"/>
      </right>
      <top style="medium">
        <color rgb="FF000000"/>
      </top>
      <bottom style="medium">
        <color rgb="FF000000"/>
      </bottom>
      <diagonal/>
    </border>
    <border>
      <left style="thin">
        <color theme="0"/>
      </left>
      <right style="thin">
        <color theme="0"/>
      </right>
      <top style="medium">
        <color rgb="FF000000"/>
      </top>
      <bottom style="medium">
        <color rgb="FF000000"/>
      </bottom>
      <diagonal/>
    </border>
    <border>
      <left style="thin">
        <color theme="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9">
    <xf numFmtId="0" fontId="0" fillId="0" borderId="0"/>
    <xf numFmtId="0" fontId="2" fillId="0" borderId="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cellStyleXfs>
  <cellXfs count="519">
    <xf numFmtId="0" fontId="0" fillId="0" borderId="0" xfId="0"/>
    <xf numFmtId="0" fontId="4" fillId="5" borderId="4" xfId="0" applyFont="1" applyFill="1" applyBorder="1" applyAlignment="1">
      <alignment horizontal="justify" vertical="center"/>
    </xf>
    <xf numFmtId="0" fontId="4" fillId="5" borderId="4" xfId="0" applyFont="1" applyFill="1" applyBorder="1" applyAlignment="1">
      <alignment horizontal="justify" vertical="center" wrapText="1"/>
    </xf>
    <xf numFmtId="0" fontId="15" fillId="8" borderId="0" xfId="0" applyFont="1" applyFill="1" applyAlignment="1">
      <alignment horizontal="justify" vertical="center" wrapText="1"/>
    </xf>
    <xf numFmtId="0" fontId="16" fillId="0" borderId="0" xfId="0" applyFont="1" applyAlignment="1">
      <alignment vertical="center"/>
    </xf>
    <xf numFmtId="0" fontId="18" fillId="8" borderId="0" xfId="0" applyFont="1" applyFill="1" applyAlignment="1">
      <alignment horizontal="center" vertical="center"/>
    </xf>
    <xf numFmtId="0" fontId="8" fillId="0" borderId="0" xfId="0" applyFont="1" applyAlignment="1">
      <alignment horizontal="justify" vertical="center" wrapText="1"/>
    </xf>
    <xf numFmtId="0" fontId="9" fillId="8" borderId="4" xfId="0" applyFont="1" applyFill="1" applyBorder="1" applyAlignment="1">
      <alignment horizontal="center" vertical="center" wrapText="1"/>
    </xf>
    <xf numFmtId="0" fontId="8" fillId="0" borderId="0" xfId="0" applyFont="1" applyAlignment="1">
      <alignment vertical="center"/>
    </xf>
    <xf numFmtId="0" fontId="21" fillId="0" borderId="0" xfId="0" applyFont="1" applyAlignment="1">
      <alignment vertical="center" wrapText="1"/>
    </xf>
    <xf numFmtId="0" fontId="0" fillId="8" borderId="0" xfId="0" applyFill="1" applyAlignment="1">
      <alignment vertical="center"/>
    </xf>
    <xf numFmtId="0" fontId="0" fillId="0" borderId="0" xfId="0" applyAlignment="1">
      <alignment vertical="center"/>
    </xf>
    <xf numFmtId="0" fontId="11" fillId="0" borderId="0" xfId="0" applyFont="1" applyAlignment="1">
      <alignment vertical="center"/>
    </xf>
    <xf numFmtId="0" fontId="17" fillId="0" borderId="0" xfId="0" applyFont="1" applyAlignment="1">
      <alignment vertical="center"/>
    </xf>
    <xf numFmtId="0" fontId="0" fillId="8" borderId="58" xfId="0" applyFill="1" applyBorder="1" applyAlignment="1">
      <alignment vertical="center"/>
    </xf>
    <xf numFmtId="0" fontId="17" fillId="8" borderId="0" xfId="0" applyFont="1" applyFill="1" applyAlignment="1">
      <alignment vertical="center"/>
    </xf>
    <xf numFmtId="0" fontId="0" fillId="8" borderId="56" xfId="0" applyFill="1" applyBorder="1" applyAlignment="1">
      <alignment vertical="center"/>
    </xf>
    <xf numFmtId="0" fontId="31" fillId="8" borderId="58" xfId="0" applyFont="1" applyFill="1" applyBorder="1" applyAlignment="1">
      <alignment horizontal="center" vertical="top"/>
    </xf>
    <xf numFmtId="0" fontId="27" fillId="8" borderId="0" xfId="0" applyFont="1" applyFill="1" applyAlignment="1">
      <alignment vertical="center"/>
    </xf>
    <xf numFmtId="0" fontId="27" fillId="8" borderId="0" xfId="0" applyFont="1" applyFill="1" applyAlignment="1">
      <alignment horizontal="center" vertical="center"/>
    </xf>
    <xf numFmtId="0" fontId="32" fillId="8" borderId="58" xfId="0" applyFont="1" applyFill="1" applyBorder="1" applyAlignment="1">
      <alignment horizontal="center" vertical="top"/>
    </xf>
    <xf numFmtId="168" fontId="33" fillId="5" borderId="4" xfId="0" applyNumberFormat="1" applyFont="1" applyFill="1" applyBorder="1" applyAlignment="1" applyProtection="1">
      <alignment horizontal="center" vertical="center"/>
      <protection locked="0"/>
    </xf>
    <xf numFmtId="168" fontId="22" fillId="8" borderId="56" xfId="0" applyNumberFormat="1" applyFont="1" applyFill="1" applyBorder="1" applyAlignment="1">
      <alignment vertical="center" wrapText="1"/>
    </xf>
    <xf numFmtId="168" fontId="34" fillId="8" borderId="0" xfId="0" applyNumberFormat="1" applyFont="1" applyFill="1" applyAlignment="1">
      <alignment horizontal="center" vertical="center"/>
    </xf>
    <xf numFmtId="0" fontId="0" fillId="8" borderId="59" xfId="0" applyFill="1" applyBorder="1" applyAlignment="1">
      <alignment vertical="center"/>
    </xf>
    <xf numFmtId="0" fontId="0" fillId="8" borderId="23" xfId="0" applyFill="1" applyBorder="1" applyAlignment="1">
      <alignment vertical="center"/>
    </xf>
    <xf numFmtId="168" fontId="17" fillId="8" borderId="23" xfId="0" applyNumberFormat="1" applyFont="1" applyFill="1" applyBorder="1" applyAlignment="1">
      <alignment horizontal="center" vertical="center"/>
    </xf>
    <xf numFmtId="0" fontId="0" fillId="8" borderId="24" xfId="0" applyFill="1" applyBorder="1" applyAlignment="1">
      <alignment vertical="center"/>
    </xf>
    <xf numFmtId="0" fontId="0" fillId="8" borderId="60" xfId="0" applyFill="1" applyBorder="1" applyAlignment="1">
      <alignment vertical="center"/>
    </xf>
    <xf numFmtId="168" fontId="17" fillId="8" borderId="0" xfId="0" applyNumberFormat="1" applyFont="1" applyFill="1" applyAlignment="1">
      <alignment horizontal="center" vertical="center"/>
    </xf>
    <xf numFmtId="0" fontId="0" fillId="8" borderId="61" xfId="0" applyFill="1" applyBorder="1" applyAlignment="1">
      <alignment vertical="center"/>
    </xf>
    <xf numFmtId="0" fontId="32" fillId="8" borderId="60" xfId="0" applyFont="1" applyFill="1" applyBorder="1" applyAlignment="1">
      <alignment vertical="center"/>
    </xf>
    <xf numFmtId="168" fontId="33" fillId="5" borderId="7" xfId="0" applyNumberFormat="1" applyFont="1" applyFill="1" applyBorder="1" applyAlignment="1" applyProtection="1">
      <alignment horizontal="center" vertical="center"/>
      <protection locked="0"/>
    </xf>
    <xf numFmtId="168" fontId="22" fillId="8" borderId="0" xfId="0" applyNumberFormat="1" applyFont="1" applyFill="1" applyAlignment="1">
      <alignment vertical="center" wrapText="1"/>
    </xf>
    <xf numFmtId="0" fontId="0" fillId="8" borderId="0" xfId="0" applyFill="1" applyAlignment="1">
      <alignment horizontal="left" vertical="center"/>
    </xf>
    <xf numFmtId="168" fontId="23" fillId="8" borderId="0" xfId="0" applyNumberFormat="1" applyFont="1" applyFill="1" applyAlignment="1">
      <alignment horizontal="center" vertical="center"/>
    </xf>
    <xf numFmtId="0" fontId="0" fillId="8" borderId="25" xfId="0" applyFill="1" applyBorder="1" applyAlignment="1">
      <alignment vertical="center"/>
    </xf>
    <xf numFmtId="0" fontId="0" fillId="8" borderId="23" xfId="0" applyFill="1" applyBorder="1" applyAlignment="1">
      <alignment horizontal="left" vertical="center"/>
    </xf>
    <xf numFmtId="165" fontId="35" fillId="8" borderId="23" xfId="3" applyFont="1" applyFill="1" applyBorder="1" applyAlignment="1" applyProtection="1">
      <alignment horizontal="center" vertical="center"/>
    </xf>
    <xf numFmtId="168" fontId="22" fillId="8" borderId="24" xfId="0" applyNumberFormat="1" applyFont="1" applyFill="1" applyBorder="1" applyAlignment="1">
      <alignment vertical="center" wrapText="1"/>
    </xf>
    <xf numFmtId="0" fontId="33" fillId="5" borderId="0" xfId="0" applyFont="1" applyFill="1" applyAlignment="1">
      <alignment horizontal="center" vertical="center" wrapText="1"/>
    </xf>
    <xf numFmtId="0" fontId="33" fillId="5" borderId="0" xfId="0" applyFont="1" applyFill="1" applyAlignment="1">
      <alignment horizontal="justify" vertical="center" wrapText="1"/>
    </xf>
    <xf numFmtId="168" fontId="33" fillId="5" borderId="7" xfId="0" applyNumberFormat="1" applyFont="1" applyFill="1" applyBorder="1" applyAlignment="1">
      <alignment horizontal="center" vertical="center"/>
    </xf>
    <xf numFmtId="168" fontId="6" fillId="8" borderId="0" xfId="0" applyNumberFormat="1" applyFont="1" applyFill="1" applyAlignment="1">
      <alignment horizontal="center" vertical="center" wrapText="1"/>
    </xf>
    <xf numFmtId="0" fontId="15" fillId="8" borderId="90" xfId="0" applyFont="1" applyFill="1" applyBorder="1" applyAlignment="1">
      <alignment horizontal="center" vertical="center" wrapText="1"/>
    </xf>
    <xf numFmtId="0" fontId="0" fillId="2" borderId="25" xfId="0" applyFill="1" applyBorder="1" applyAlignment="1">
      <alignment vertical="center"/>
    </xf>
    <xf numFmtId="0" fontId="0" fillId="2" borderId="23" xfId="0" applyFill="1" applyBorder="1" applyAlignment="1">
      <alignment vertical="center"/>
    </xf>
    <xf numFmtId="0" fontId="17" fillId="2" borderId="23" xfId="0" applyFont="1" applyFill="1" applyBorder="1" applyAlignment="1">
      <alignment vertical="center"/>
    </xf>
    <xf numFmtId="0" fontId="0" fillId="2" borderId="24" xfId="0" applyFill="1" applyBorder="1" applyAlignment="1">
      <alignment vertical="center"/>
    </xf>
    <xf numFmtId="0" fontId="0" fillId="0" borderId="23" xfId="0" applyBorder="1" applyAlignment="1">
      <alignment vertical="center"/>
    </xf>
    <xf numFmtId="0" fontId="36" fillId="0" borderId="0" xfId="0" applyFont="1" applyAlignment="1">
      <alignment vertical="center"/>
    </xf>
    <xf numFmtId="0" fontId="26" fillId="0" borderId="0" xfId="0" applyFont="1" applyAlignment="1">
      <alignment vertical="center"/>
    </xf>
    <xf numFmtId="0" fontId="26" fillId="0" borderId="9" xfId="0" applyFont="1" applyBorder="1" applyAlignment="1">
      <alignment vertical="center"/>
    </xf>
    <xf numFmtId="0" fontId="26" fillId="0" borderId="0" xfId="0" applyFont="1" applyAlignment="1">
      <alignment horizontal="center" vertical="center" wrapText="1"/>
    </xf>
    <xf numFmtId="0" fontId="12" fillId="8" borderId="76" xfId="0" applyFont="1" applyFill="1" applyBorder="1" applyAlignment="1">
      <alignment horizontal="center" vertical="center" wrapText="1"/>
    </xf>
    <xf numFmtId="0" fontId="12" fillId="8" borderId="77" xfId="0" applyFont="1" applyFill="1" applyBorder="1" applyAlignment="1">
      <alignment horizontal="center" vertical="center" wrapText="1"/>
    </xf>
    <xf numFmtId="0" fontId="12" fillId="8" borderId="70" xfId="0" applyFont="1" applyFill="1" applyBorder="1" applyAlignment="1" applyProtection="1">
      <alignment horizontal="center" vertical="center" wrapText="1"/>
      <protection locked="0"/>
    </xf>
    <xf numFmtId="0" fontId="12" fillId="8" borderId="71" xfId="0" applyFont="1" applyFill="1" applyBorder="1" applyAlignment="1">
      <alignment horizontal="center" vertical="center" wrapText="1"/>
    </xf>
    <xf numFmtId="0" fontId="12" fillId="8" borderId="70" xfId="0" applyFont="1" applyFill="1" applyBorder="1" applyAlignment="1">
      <alignment horizontal="center" vertical="center" wrapText="1"/>
    </xf>
    <xf numFmtId="168" fontId="12" fillId="8" borderId="78" xfId="0" applyNumberFormat="1" applyFont="1" applyFill="1" applyBorder="1" applyAlignment="1">
      <alignment horizontal="left" vertical="center" wrapText="1"/>
    </xf>
    <xf numFmtId="168" fontId="12" fillId="8" borderId="79" xfId="0" applyNumberFormat="1" applyFont="1" applyFill="1" applyBorder="1" applyAlignment="1">
      <alignment horizontal="left" vertical="center" wrapText="1"/>
    </xf>
    <xf numFmtId="168" fontId="12" fillId="8" borderId="80" xfId="0" applyNumberFormat="1" applyFont="1" applyFill="1" applyBorder="1" applyAlignment="1">
      <alignment horizontal="left" vertical="center" wrapText="1"/>
    </xf>
    <xf numFmtId="168" fontId="24" fillId="5" borderId="46" xfId="0" applyNumberFormat="1" applyFont="1" applyFill="1" applyBorder="1" applyAlignment="1">
      <alignment vertical="center" wrapText="1"/>
    </xf>
    <xf numFmtId="168" fontId="24" fillId="5" borderId="49" xfId="0" applyNumberFormat="1" applyFont="1" applyFill="1" applyBorder="1" applyAlignment="1" applyProtection="1">
      <alignment horizontal="center" vertical="center" wrapText="1"/>
      <protection locked="0"/>
    </xf>
    <xf numFmtId="168" fontId="25" fillId="5" borderId="47" xfId="0" applyNumberFormat="1" applyFont="1" applyFill="1" applyBorder="1" applyAlignment="1">
      <alignment horizontal="center" vertical="center" wrapText="1"/>
    </xf>
    <xf numFmtId="168" fontId="24" fillId="5" borderId="45" xfId="0" applyNumberFormat="1" applyFont="1" applyFill="1" applyBorder="1" applyAlignment="1" applyProtection="1">
      <alignment horizontal="center" vertical="center" wrapText="1"/>
      <protection locked="0"/>
    </xf>
    <xf numFmtId="168" fontId="24" fillId="5" borderId="47" xfId="0" applyNumberFormat="1" applyFont="1" applyFill="1" applyBorder="1" applyAlignment="1">
      <alignment horizontal="center" vertical="center" wrapText="1"/>
    </xf>
    <xf numFmtId="168" fontId="24" fillId="1" borderId="50" xfId="0" applyNumberFormat="1" applyFont="1" applyFill="1" applyBorder="1" applyAlignment="1">
      <alignment horizontal="center" vertical="center" wrapText="1"/>
    </xf>
    <xf numFmtId="168" fontId="24" fillId="1" borderId="51" xfId="0" applyNumberFormat="1" applyFont="1" applyFill="1" applyBorder="1" applyAlignment="1">
      <alignment horizontal="center" vertical="center" wrapText="1"/>
    </xf>
    <xf numFmtId="168" fontId="24" fillId="1" borderId="52" xfId="0" applyNumberFormat="1" applyFont="1" applyFill="1" applyBorder="1" applyAlignment="1">
      <alignment horizontal="center" vertical="center" wrapText="1"/>
    </xf>
    <xf numFmtId="168" fontId="11" fillId="0" borderId="0" xfId="0" applyNumberFormat="1" applyFont="1" applyAlignment="1">
      <alignment vertical="center"/>
    </xf>
    <xf numFmtId="168" fontId="12" fillId="8" borderId="81" xfId="0" applyNumberFormat="1" applyFont="1" applyFill="1" applyBorder="1" applyAlignment="1">
      <alignment horizontal="left" vertical="center" wrapText="1"/>
    </xf>
    <xf numFmtId="168" fontId="12" fillId="8" borderId="72" xfId="0" applyNumberFormat="1" applyFont="1" applyFill="1" applyBorder="1" applyAlignment="1">
      <alignment horizontal="left" vertical="center" wrapText="1"/>
    </xf>
    <xf numFmtId="168" fontId="12" fillId="8" borderId="73" xfId="0" applyNumberFormat="1" applyFont="1" applyFill="1" applyBorder="1" applyAlignment="1">
      <alignment horizontal="left" vertical="center" wrapText="1"/>
    </xf>
    <xf numFmtId="168" fontId="24" fillId="5" borderId="38" xfId="0" applyNumberFormat="1" applyFont="1" applyFill="1" applyBorder="1" applyAlignment="1" applyProtection="1">
      <alignment horizontal="center" vertical="center" wrapText="1"/>
      <protection locked="0"/>
    </xf>
    <xf numFmtId="168" fontId="25" fillId="5" borderId="27" xfId="0" applyNumberFormat="1" applyFont="1" applyFill="1" applyBorder="1" applyAlignment="1">
      <alignment horizontal="center" vertical="center" wrapText="1"/>
    </xf>
    <xf numFmtId="168" fontId="24" fillId="5" borderId="40" xfId="0" applyNumberFormat="1" applyFont="1" applyFill="1" applyBorder="1" applyAlignment="1" applyProtection="1">
      <alignment horizontal="center" vertical="center" wrapText="1"/>
      <protection locked="0"/>
    </xf>
    <xf numFmtId="168" fontId="24" fillId="5" borderId="27" xfId="0" applyNumberFormat="1" applyFont="1" applyFill="1" applyBorder="1" applyAlignment="1">
      <alignment horizontal="center" vertical="center" wrapText="1"/>
    </xf>
    <xf numFmtId="168" fontId="24" fillId="1" borderId="53" xfId="0" applyNumberFormat="1" applyFont="1" applyFill="1" applyBorder="1" applyAlignment="1">
      <alignment horizontal="center" vertical="center" wrapText="1"/>
    </xf>
    <xf numFmtId="168" fontId="24" fillId="1" borderId="54" xfId="0" applyNumberFormat="1" applyFont="1" applyFill="1" applyBorder="1" applyAlignment="1">
      <alignment horizontal="center" vertical="center" wrapText="1"/>
    </xf>
    <xf numFmtId="168" fontId="24" fillId="1" borderId="55" xfId="0" applyNumberFormat="1" applyFont="1" applyFill="1" applyBorder="1" applyAlignment="1">
      <alignment horizontal="center" vertical="center" wrapText="1"/>
    </xf>
    <xf numFmtId="168" fontId="12" fillId="8" borderId="81" xfId="0" applyNumberFormat="1" applyFont="1" applyFill="1" applyBorder="1" applyAlignment="1">
      <alignment vertical="center" wrapText="1"/>
    </xf>
    <xf numFmtId="168" fontId="12" fillId="8" borderId="72" xfId="0" applyNumberFormat="1" applyFont="1" applyFill="1" applyBorder="1" applyAlignment="1">
      <alignment vertical="center" wrapText="1"/>
    </xf>
    <xf numFmtId="168" fontId="12" fillId="8" borderId="73" xfId="0" applyNumberFormat="1" applyFont="1" applyFill="1" applyBorder="1" applyAlignment="1">
      <alignment vertical="center" wrapText="1"/>
    </xf>
    <xf numFmtId="168" fontId="24" fillId="5" borderId="38" xfId="0" applyNumberFormat="1" applyFont="1" applyFill="1" applyBorder="1" applyAlignment="1" applyProtection="1">
      <alignment vertical="center" wrapText="1"/>
      <protection locked="0"/>
    </xf>
    <xf numFmtId="168" fontId="25" fillId="5" borderId="27" xfId="0" applyNumberFormat="1" applyFont="1" applyFill="1" applyBorder="1" applyAlignment="1">
      <alignment vertical="center" wrapText="1"/>
    </xf>
    <xf numFmtId="168" fontId="24" fillId="5" borderId="40" xfId="5" applyNumberFormat="1" applyFont="1" applyFill="1" applyBorder="1" applyAlignment="1" applyProtection="1">
      <alignment horizontal="center" vertical="center" wrapText="1"/>
      <protection locked="0"/>
    </xf>
    <xf numFmtId="168" fontId="24" fillId="5" borderId="27" xfId="5" applyNumberFormat="1" applyFont="1" applyFill="1" applyBorder="1" applyAlignment="1" applyProtection="1">
      <alignment horizontal="center" vertical="center" wrapText="1"/>
    </xf>
    <xf numFmtId="9" fontId="11" fillId="0" borderId="0" xfId="8" applyFont="1" applyFill="1" applyAlignment="1" applyProtection="1">
      <alignment vertical="center"/>
    </xf>
    <xf numFmtId="168" fontId="24" fillId="5" borderId="44" xfId="5" applyNumberFormat="1" applyFont="1" applyFill="1" applyBorder="1" applyAlignment="1" applyProtection="1">
      <alignment horizontal="center" vertical="center" wrapText="1"/>
    </xf>
    <xf numFmtId="168" fontId="12" fillId="8" borderId="81" xfId="0" applyNumberFormat="1" applyFont="1" applyFill="1" applyBorder="1" applyAlignment="1">
      <alignment horizontal="center" vertical="center" wrapText="1"/>
    </xf>
    <xf numFmtId="168" fontId="12" fillId="8" borderId="72" xfId="0" applyNumberFormat="1" applyFont="1" applyFill="1" applyBorder="1" applyAlignment="1">
      <alignment horizontal="center" vertical="center" wrapText="1"/>
    </xf>
    <xf numFmtId="168" fontId="12" fillId="8" borderId="73" xfId="0" applyNumberFormat="1" applyFont="1" applyFill="1" applyBorder="1" applyAlignment="1">
      <alignment horizontal="center" vertical="center" wrapText="1"/>
    </xf>
    <xf numFmtId="168" fontId="12" fillId="8" borderId="81" xfId="5" applyNumberFormat="1" applyFont="1" applyFill="1" applyBorder="1" applyAlignment="1" applyProtection="1">
      <alignment horizontal="left" vertical="center" wrapText="1"/>
    </xf>
    <xf numFmtId="168" fontId="12" fillId="8" borderId="72" xfId="5" applyNumberFormat="1" applyFont="1" applyFill="1" applyBorder="1" applyAlignment="1" applyProtection="1">
      <alignment horizontal="left" vertical="center" wrapText="1"/>
    </xf>
    <xf numFmtId="168" fontId="12" fillId="8" borderId="73" xfId="5" applyNumberFormat="1" applyFont="1" applyFill="1" applyBorder="1" applyAlignment="1" applyProtection="1">
      <alignment horizontal="left" vertical="center" wrapText="1"/>
    </xf>
    <xf numFmtId="168" fontId="24" fillId="1" borderId="42" xfId="0" applyNumberFormat="1" applyFont="1" applyFill="1" applyBorder="1" applyAlignment="1">
      <alignment horizontal="center" vertical="center" wrapText="1"/>
    </xf>
    <xf numFmtId="168" fontId="24" fillId="1" borderId="38" xfId="0" applyNumberFormat="1" applyFont="1" applyFill="1" applyBorder="1" applyAlignment="1">
      <alignment horizontal="center" vertical="center" wrapText="1"/>
    </xf>
    <xf numFmtId="168" fontId="24" fillId="1" borderId="27" xfId="0" applyNumberFormat="1" applyFont="1" applyFill="1" applyBorder="1" applyAlignment="1">
      <alignment horizontal="center" vertical="center" wrapText="1"/>
    </xf>
    <xf numFmtId="168" fontId="24" fillId="1" borderId="42" xfId="0" applyNumberFormat="1" applyFont="1" applyFill="1" applyBorder="1" applyAlignment="1">
      <alignment vertical="center" wrapText="1"/>
    </xf>
    <xf numFmtId="168" fontId="24" fillId="1" borderId="38" xfId="0" applyNumberFormat="1" applyFont="1" applyFill="1" applyBorder="1" applyAlignment="1" applyProtection="1">
      <alignment vertical="center" wrapText="1"/>
      <protection locked="0"/>
    </xf>
    <xf numFmtId="168" fontId="25" fillId="1" borderId="27" xfId="0" applyNumberFormat="1" applyFont="1" applyFill="1" applyBorder="1" applyAlignment="1">
      <alignment vertical="center" wrapText="1"/>
    </xf>
    <xf numFmtId="168" fontId="12" fillId="8" borderId="82" xfId="5" applyNumberFormat="1" applyFont="1" applyFill="1" applyBorder="1" applyAlignment="1" applyProtection="1">
      <alignment horizontal="left" vertical="center" wrapText="1"/>
    </xf>
    <xf numFmtId="168" fontId="12" fillId="8" borderId="83" xfId="5" applyNumberFormat="1" applyFont="1" applyFill="1" applyBorder="1" applyAlignment="1" applyProtection="1">
      <alignment horizontal="left" vertical="center" wrapText="1"/>
    </xf>
    <xf numFmtId="168" fontId="12" fillId="8" borderId="84" xfId="5" applyNumberFormat="1" applyFont="1" applyFill="1" applyBorder="1" applyAlignment="1" applyProtection="1">
      <alignment horizontal="left" vertical="center" wrapText="1"/>
    </xf>
    <xf numFmtId="168" fontId="24" fillId="1" borderId="43" xfId="0" applyNumberFormat="1" applyFont="1" applyFill="1" applyBorder="1" applyAlignment="1">
      <alignment horizontal="center" vertical="center" wrapText="1"/>
    </xf>
    <xf numFmtId="168" fontId="24" fillId="1" borderId="39" xfId="0" applyNumberFormat="1" applyFont="1" applyFill="1" applyBorder="1" applyAlignment="1">
      <alignment horizontal="center" vertical="center" wrapText="1"/>
    </xf>
    <xf numFmtId="168" fontId="24" fillId="1" borderId="37" xfId="0" applyNumberFormat="1" applyFont="1" applyFill="1" applyBorder="1" applyAlignment="1">
      <alignment horizontal="center" vertical="center" wrapText="1"/>
    </xf>
    <xf numFmtId="168" fontId="24" fillId="5" borderId="41" xfId="5" applyNumberFormat="1" applyFont="1" applyFill="1" applyBorder="1" applyAlignment="1" applyProtection="1">
      <alignment horizontal="center" vertical="center" wrapText="1"/>
      <protection locked="0"/>
    </xf>
    <xf numFmtId="168" fontId="24" fillId="5" borderId="37" xfId="5" applyNumberFormat="1" applyFont="1" applyFill="1" applyBorder="1" applyAlignment="1" applyProtection="1">
      <alignment horizontal="center" vertical="center" wrapText="1"/>
    </xf>
    <xf numFmtId="168" fontId="12" fillId="8" borderId="77" xfId="0" applyNumberFormat="1" applyFont="1" applyFill="1" applyBorder="1" applyAlignment="1">
      <alignment horizontal="center" vertical="center" wrapText="1"/>
    </xf>
    <xf numFmtId="168" fontId="12" fillId="8" borderId="70" xfId="0" applyNumberFormat="1" applyFont="1" applyFill="1" applyBorder="1" applyAlignment="1">
      <alignment horizontal="center" vertical="center" wrapText="1"/>
    </xf>
    <xf numFmtId="168" fontId="12" fillId="8" borderId="71" xfId="0" applyNumberFormat="1" applyFont="1" applyFill="1" applyBorder="1" applyAlignment="1">
      <alignment horizontal="center" vertical="center" wrapText="1"/>
    </xf>
    <xf numFmtId="168" fontId="12" fillId="8" borderId="76" xfId="0" applyNumberFormat="1" applyFont="1" applyFill="1" applyBorder="1" applyAlignment="1">
      <alignment horizontal="center" vertical="center" wrapText="1"/>
    </xf>
    <xf numFmtId="168" fontId="12" fillId="8" borderId="15" xfId="0" applyNumberFormat="1" applyFont="1" applyFill="1" applyBorder="1" applyAlignment="1">
      <alignment horizontal="center" vertical="center" wrapText="1"/>
    </xf>
    <xf numFmtId="0" fontId="26" fillId="0" borderId="3" xfId="0" applyFont="1" applyBorder="1" applyAlignment="1">
      <alignment horizontal="center" vertical="center" wrapText="1"/>
    </xf>
    <xf numFmtId="9" fontId="26" fillId="0" borderId="0" xfId="8" applyFont="1" applyFill="1" applyAlignment="1" applyProtection="1">
      <alignment horizontal="center" vertical="center" wrapText="1"/>
    </xf>
    <xf numFmtId="0" fontId="12" fillId="7" borderId="4" xfId="0" applyFont="1" applyFill="1" applyBorder="1" applyAlignment="1">
      <alignment horizontal="center" vertical="center" wrapText="1"/>
    </xf>
    <xf numFmtId="168" fontId="12" fillId="7" borderId="4" xfId="0" applyNumberFormat="1" applyFont="1" applyFill="1" applyBorder="1" applyAlignment="1">
      <alignment vertical="center"/>
    </xf>
    <xf numFmtId="168" fontId="13" fillId="5" borderId="4" xfId="0" applyNumberFormat="1" applyFont="1" applyFill="1" applyBorder="1" applyAlignment="1">
      <alignment vertical="center"/>
    </xf>
    <xf numFmtId="9" fontId="13" fillId="5" borderId="4" xfId="8" applyFont="1" applyFill="1" applyBorder="1" applyAlignment="1">
      <alignment vertical="center"/>
    </xf>
    <xf numFmtId="0" fontId="13" fillId="0" borderId="0" xfId="0" applyFont="1" applyAlignment="1">
      <alignment vertical="center"/>
    </xf>
    <xf numFmtId="0" fontId="13" fillId="0" borderId="0" xfId="0" applyFont="1" applyAlignment="1">
      <alignment horizontal="right" vertical="center"/>
    </xf>
    <xf numFmtId="168" fontId="12" fillId="7" borderId="7" xfId="0" applyNumberFormat="1" applyFont="1" applyFill="1" applyBorder="1" applyAlignment="1">
      <alignment vertical="center"/>
    </xf>
    <xf numFmtId="168" fontId="24" fillId="1" borderId="110" xfId="0" applyNumberFormat="1" applyFont="1" applyFill="1" applyBorder="1" applyAlignment="1">
      <alignment horizontal="center" vertical="center" wrapText="1"/>
    </xf>
    <xf numFmtId="168" fontId="24" fillId="1" borderId="111" xfId="0" applyNumberFormat="1" applyFont="1" applyFill="1" applyBorder="1" applyAlignment="1">
      <alignment horizontal="center" vertical="center" wrapText="1"/>
    </xf>
    <xf numFmtId="168" fontId="24" fillId="1" borderId="109" xfId="0" applyNumberFormat="1" applyFont="1" applyFill="1" applyBorder="1" applyAlignment="1">
      <alignment horizontal="center" vertical="center" wrapText="1"/>
    </xf>
    <xf numFmtId="0" fontId="12" fillId="7" borderId="0" xfId="0" applyFont="1" applyFill="1" applyAlignment="1">
      <alignment horizontal="center" vertical="center"/>
    </xf>
    <xf numFmtId="0" fontId="8" fillId="8" borderId="13" xfId="0" applyFont="1" applyFill="1" applyBorder="1" applyAlignment="1">
      <alignment horizontal="justify" vertical="center" wrapText="1"/>
    </xf>
    <xf numFmtId="0" fontId="8" fillId="8" borderId="5" xfId="0" applyFont="1" applyFill="1" applyBorder="1" applyAlignment="1">
      <alignment horizontal="justify" vertical="center" wrapText="1"/>
    </xf>
    <xf numFmtId="0" fontId="8" fillId="8" borderId="10" xfId="0" applyFont="1" applyFill="1" applyBorder="1" applyAlignment="1">
      <alignment horizontal="justify" vertical="center" wrapText="1"/>
    </xf>
    <xf numFmtId="0" fontId="8" fillId="3" borderId="0" xfId="0" applyFont="1" applyFill="1" applyAlignment="1">
      <alignment horizontal="justify" vertical="center" wrapText="1"/>
    </xf>
    <xf numFmtId="0" fontId="8" fillId="8" borderId="2" xfId="0" applyFont="1" applyFill="1" applyBorder="1" applyAlignment="1">
      <alignment horizontal="justify" vertical="center" wrapText="1"/>
    </xf>
    <xf numFmtId="0" fontId="8" fillId="0" borderId="0" xfId="0" applyFont="1" applyAlignment="1">
      <alignment horizontal="left" vertical="center"/>
    </xf>
    <xf numFmtId="0" fontId="8" fillId="8" borderId="0" xfId="0" applyFont="1" applyFill="1" applyAlignment="1">
      <alignment horizontal="justify" vertical="center" wrapText="1"/>
    </xf>
    <xf numFmtId="0" fontId="8" fillId="8" borderId="1" xfId="0" applyFont="1" applyFill="1" applyBorder="1" applyAlignment="1">
      <alignment horizontal="justify" vertical="center" wrapText="1"/>
    </xf>
    <xf numFmtId="0" fontId="8" fillId="8" borderId="2" xfId="0" applyFont="1" applyFill="1" applyBorder="1" applyAlignment="1">
      <alignment vertical="center"/>
    </xf>
    <xf numFmtId="0" fontId="8" fillId="8" borderId="0" xfId="0" applyFont="1" applyFill="1" applyAlignment="1">
      <alignment vertical="center"/>
    </xf>
    <xf numFmtId="0" fontId="8" fillId="8" borderId="1" xfId="0" applyFont="1" applyFill="1" applyBorder="1" applyAlignment="1">
      <alignment vertical="center"/>
    </xf>
    <xf numFmtId="0" fontId="22" fillId="5" borderId="4" xfId="0" applyFont="1" applyFill="1" applyBorder="1" applyAlignment="1" applyProtection="1">
      <alignment horizontal="center" vertical="center" wrapText="1"/>
      <protection locked="0"/>
    </xf>
    <xf numFmtId="166" fontId="22" fillId="4" borderId="4" xfId="5" applyFont="1" applyFill="1" applyBorder="1" applyAlignment="1" applyProtection="1">
      <alignment horizontal="justify" vertical="center" wrapText="1"/>
    </xf>
    <xf numFmtId="166" fontId="8" fillId="5" borderId="4" xfId="5" applyFont="1" applyFill="1" applyBorder="1" applyAlignment="1" applyProtection="1">
      <alignment horizontal="justify" vertical="center" wrapText="1"/>
      <protection locked="0"/>
    </xf>
    <xf numFmtId="0" fontId="8" fillId="5" borderId="4" xfId="2" applyNumberFormat="1" applyFont="1" applyFill="1" applyBorder="1" applyAlignment="1" applyProtection="1">
      <alignment horizontal="center" vertical="center" wrapText="1"/>
      <protection locked="0"/>
    </xf>
    <xf numFmtId="167" fontId="8" fillId="5" borderId="4" xfId="2" applyFont="1" applyFill="1" applyBorder="1" applyAlignment="1" applyProtection="1">
      <alignment horizontal="justify" vertical="center" wrapText="1"/>
      <protection locked="0"/>
    </xf>
    <xf numFmtId="168" fontId="10" fillId="0" borderId="4" xfId="5" applyNumberFormat="1" applyFont="1" applyFill="1" applyBorder="1" applyAlignment="1" applyProtection="1">
      <alignment horizontal="justify" vertical="center" wrapText="1"/>
    </xf>
    <xf numFmtId="0" fontId="37" fillId="2" borderId="0" xfId="0" applyFont="1" applyFill="1" applyAlignment="1">
      <alignment horizontal="left" vertical="center" wrapText="1"/>
    </xf>
    <xf numFmtId="0" fontId="8" fillId="2" borderId="0" xfId="0" applyFont="1" applyFill="1" applyAlignment="1">
      <alignment horizontal="justify" vertical="center" wrapText="1"/>
    </xf>
    <xf numFmtId="0" fontId="21" fillId="2" borderId="0" xfId="0" applyFont="1" applyFill="1" applyAlignment="1">
      <alignment vertical="center" wrapText="1"/>
    </xf>
    <xf numFmtId="0" fontId="10" fillId="8" borderId="2" xfId="0" applyFont="1" applyFill="1" applyBorder="1" applyAlignment="1">
      <alignment vertical="center" wrapText="1"/>
    </xf>
    <xf numFmtId="0" fontId="21" fillId="8" borderId="1" xfId="0" applyFont="1" applyFill="1" applyBorder="1" applyAlignment="1">
      <alignment vertical="center" wrapText="1"/>
    </xf>
    <xf numFmtId="0" fontId="37" fillId="8" borderId="11" xfId="0" applyFont="1" applyFill="1" applyBorder="1" applyAlignment="1">
      <alignment horizontal="left" vertical="center" wrapText="1"/>
    </xf>
    <xf numFmtId="0" fontId="21" fillId="8" borderId="12" xfId="0" applyFont="1" applyFill="1" applyBorder="1" applyAlignment="1">
      <alignment vertical="center" wrapText="1"/>
    </xf>
    <xf numFmtId="0" fontId="8" fillId="8" borderId="12" xfId="0" applyFont="1" applyFill="1" applyBorder="1" applyAlignment="1">
      <alignment horizontal="justify" vertical="center" wrapText="1"/>
    </xf>
    <xf numFmtId="0" fontId="8" fillId="8" borderId="14" xfId="0" applyFont="1" applyFill="1" applyBorder="1" applyAlignment="1">
      <alignment horizontal="justify" vertical="center" wrapText="1"/>
    </xf>
    <xf numFmtId="0" fontId="30" fillId="0" borderId="0" xfId="0" applyFont="1" applyAlignment="1">
      <alignment vertical="center"/>
    </xf>
    <xf numFmtId="0" fontId="15" fillId="8" borderId="5" xfId="0" applyFont="1" applyFill="1" applyBorder="1" applyAlignment="1">
      <alignment horizontal="center" vertical="center" wrapText="1"/>
    </xf>
    <xf numFmtId="0" fontId="33" fillId="0" borderId="0" xfId="0" applyFont="1" applyAlignment="1">
      <alignment horizontal="left" vertical="center"/>
    </xf>
    <xf numFmtId="0" fontId="7" fillId="5" borderId="4" xfId="0" applyFont="1" applyFill="1" applyBorder="1" applyAlignment="1">
      <alignment horizontal="left" vertical="center" wrapText="1" indent="1"/>
    </xf>
    <xf numFmtId="0" fontId="20" fillId="8" borderId="0" xfId="0" applyFont="1" applyFill="1" applyAlignment="1">
      <alignment vertical="center"/>
    </xf>
    <xf numFmtId="3" fontId="13" fillId="6" borderId="4" xfId="0" applyNumberFormat="1" applyFont="1" applyFill="1" applyBorder="1" applyAlignment="1">
      <alignment vertical="center"/>
    </xf>
    <xf numFmtId="165" fontId="41" fillId="6" borderId="18" xfId="3" applyFont="1" applyFill="1" applyBorder="1" applyAlignment="1" applyProtection="1">
      <alignment vertical="center"/>
    </xf>
    <xf numFmtId="9" fontId="41" fillId="6" borderId="18" xfId="8" applyFont="1" applyFill="1" applyBorder="1" applyAlignment="1" applyProtection="1">
      <alignment vertical="center"/>
    </xf>
    <xf numFmtId="165" fontId="13" fillId="10" borderId="4" xfId="3" applyFont="1" applyFill="1" applyBorder="1" applyAlignment="1" applyProtection="1">
      <alignment vertical="center"/>
    </xf>
    <xf numFmtId="165" fontId="41" fillId="6" borderId="4" xfId="3" applyFont="1" applyFill="1" applyBorder="1" applyAlignment="1" applyProtection="1">
      <alignment vertical="center"/>
    </xf>
    <xf numFmtId="9" fontId="41" fillId="6" borderId="4" xfId="8" applyFont="1" applyFill="1" applyBorder="1" applyAlignment="1" applyProtection="1">
      <alignment vertical="center"/>
    </xf>
    <xf numFmtId="0" fontId="11" fillId="0" borderId="0" xfId="0" applyFont="1"/>
    <xf numFmtId="0" fontId="14" fillId="8" borderId="0" xfId="0" applyFont="1" applyFill="1" applyAlignment="1">
      <alignment horizontal="center" vertical="center"/>
    </xf>
    <xf numFmtId="0" fontId="30" fillId="2" borderId="0" xfId="0" applyFont="1" applyFill="1" applyAlignment="1">
      <alignment vertical="center"/>
    </xf>
    <xf numFmtId="0" fontId="38" fillId="8" borderId="13" xfId="0" applyFont="1" applyFill="1" applyBorder="1" applyAlignment="1">
      <alignment vertical="center" wrapText="1"/>
    </xf>
    <xf numFmtId="0" fontId="30" fillId="8" borderId="67" xfId="0" applyFont="1" applyFill="1" applyBorder="1" applyAlignment="1">
      <alignment vertical="center"/>
    </xf>
    <xf numFmtId="0" fontId="30" fillId="8" borderId="62" xfId="0" applyFont="1" applyFill="1" applyBorder="1" applyAlignment="1">
      <alignment vertical="center"/>
    </xf>
    <xf numFmtId="0" fontId="30" fillId="8" borderId="68" xfId="0" applyFont="1" applyFill="1" applyBorder="1" applyAlignment="1">
      <alignment vertical="center"/>
    </xf>
    <xf numFmtId="0" fontId="30" fillId="0" borderId="26" xfId="0" applyFont="1" applyBorder="1" applyAlignment="1">
      <alignment vertical="center"/>
    </xf>
    <xf numFmtId="0" fontId="30" fillId="2" borderId="2" xfId="0" applyFont="1" applyFill="1" applyBorder="1" applyAlignment="1">
      <alignment vertical="center"/>
    </xf>
    <xf numFmtId="0" fontId="42" fillId="2" borderId="0" xfId="0" applyFont="1" applyFill="1" applyAlignment="1">
      <alignment vertical="center"/>
    </xf>
    <xf numFmtId="0" fontId="30" fillId="0" borderId="1" xfId="0" applyFont="1" applyBorder="1" applyAlignment="1">
      <alignment vertical="center"/>
    </xf>
    <xf numFmtId="0" fontId="30" fillId="8" borderId="2" xfId="0" applyFont="1" applyFill="1" applyBorder="1" applyAlignment="1">
      <alignment vertical="center"/>
    </xf>
    <xf numFmtId="0" fontId="42" fillId="8" borderId="56" xfId="0" applyFont="1" applyFill="1" applyBorder="1" applyAlignment="1">
      <alignment vertical="center"/>
    </xf>
    <xf numFmtId="0" fontId="30" fillId="8" borderId="58" xfId="0" applyFont="1" applyFill="1" applyBorder="1" applyAlignment="1">
      <alignment vertical="center"/>
    </xf>
    <xf numFmtId="0" fontId="30" fillId="8" borderId="1" xfId="0" applyFont="1" applyFill="1" applyBorder="1" applyAlignment="1">
      <alignment vertical="center"/>
    </xf>
    <xf numFmtId="0" fontId="30" fillId="8" borderId="24" xfId="0" applyFont="1" applyFill="1" applyBorder="1" applyAlignment="1">
      <alignment vertical="center"/>
    </xf>
    <xf numFmtId="0" fontId="38" fillId="8" borderId="57" xfId="0" applyFont="1" applyFill="1" applyBorder="1" applyAlignment="1">
      <alignment horizontal="center" vertical="center"/>
    </xf>
    <xf numFmtId="0" fontId="38" fillId="8" borderId="61" xfId="0" applyFont="1" applyFill="1" applyBorder="1" applyAlignment="1">
      <alignment horizontal="center" vertical="center"/>
    </xf>
    <xf numFmtId="0" fontId="30" fillId="8" borderId="0" xfId="0" applyFont="1" applyFill="1" applyAlignment="1">
      <alignment vertical="center"/>
    </xf>
    <xf numFmtId="0" fontId="28" fillId="0" borderId="0" xfId="0" applyFont="1" applyAlignment="1">
      <alignment vertical="center" wrapText="1"/>
    </xf>
    <xf numFmtId="0" fontId="30" fillId="8" borderId="69" xfId="0" applyFont="1" applyFill="1" applyBorder="1" applyAlignment="1">
      <alignment vertical="center"/>
    </xf>
    <xf numFmtId="0" fontId="39" fillId="5" borderId="29" xfId="0" applyFont="1" applyFill="1" applyBorder="1" applyAlignment="1">
      <alignment vertical="center"/>
    </xf>
    <xf numFmtId="168" fontId="39" fillId="5" borderId="28" xfId="0" applyNumberFormat="1" applyFont="1" applyFill="1" applyBorder="1" applyAlignment="1">
      <alignment horizontal="center" vertical="center"/>
    </xf>
    <xf numFmtId="0" fontId="39" fillId="5" borderId="29" xfId="0" applyFont="1" applyFill="1" applyBorder="1" applyAlignment="1">
      <alignment vertical="center" wrapText="1"/>
    </xf>
    <xf numFmtId="168" fontId="39" fillId="5" borderId="48" xfId="0" applyNumberFormat="1" applyFont="1" applyFill="1" applyBorder="1" applyAlignment="1">
      <alignment horizontal="center" vertical="center"/>
    </xf>
    <xf numFmtId="168" fontId="30" fillId="5" borderId="30" xfId="0" applyNumberFormat="1" applyFont="1" applyFill="1" applyBorder="1" applyAlignment="1" applyProtection="1">
      <alignment vertical="center"/>
      <protection locked="0"/>
    </xf>
    <xf numFmtId="0" fontId="30" fillId="8" borderId="0" xfId="0" applyFont="1" applyFill="1" applyAlignment="1">
      <alignment vertical="center" wrapText="1"/>
    </xf>
    <xf numFmtId="0" fontId="39" fillId="5" borderId="31" xfId="0" applyFont="1" applyFill="1" applyBorder="1" applyAlignment="1">
      <alignment vertical="center"/>
    </xf>
    <xf numFmtId="168" fontId="30" fillId="5" borderId="32" xfId="0" applyNumberFormat="1" applyFont="1" applyFill="1" applyBorder="1" applyAlignment="1" applyProtection="1">
      <alignment vertical="center"/>
      <protection locked="0"/>
    </xf>
    <xf numFmtId="0" fontId="39" fillId="8" borderId="1" xfId="0" applyFont="1" applyFill="1" applyBorder="1" applyAlignment="1">
      <alignment horizontal="center" vertical="center" wrapText="1"/>
    </xf>
    <xf numFmtId="168" fontId="30" fillId="8" borderId="63" xfId="0" applyNumberFormat="1" applyFont="1" applyFill="1" applyBorder="1" applyAlignment="1">
      <alignment vertical="center"/>
    </xf>
    <xf numFmtId="168" fontId="30" fillId="8" borderId="64" xfId="0" applyNumberFormat="1" applyFont="1" applyFill="1" applyBorder="1" applyAlignment="1">
      <alignment vertical="center"/>
    </xf>
    <xf numFmtId="0" fontId="39" fillId="5" borderId="34" xfId="0" applyFont="1" applyFill="1" applyBorder="1" applyAlignment="1">
      <alignment vertical="center"/>
    </xf>
    <xf numFmtId="168" fontId="39" fillId="0" borderId="0" xfId="0" applyNumberFormat="1" applyFont="1" applyAlignment="1">
      <alignment horizontal="center" vertical="center" wrapText="1"/>
    </xf>
    <xf numFmtId="0" fontId="39" fillId="5" borderId="35" xfId="0" applyFont="1" applyFill="1" applyBorder="1" applyAlignment="1">
      <alignment vertical="center"/>
    </xf>
    <xf numFmtId="168" fontId="39" fillId="8" borderId="1" xfId="0" applyNumberFormat="1" applyFont="1" applyFill="1" applyBorder="1" applyAlignment="1">
      <alignment vertical="center" wrapText="1"/>
    </xf>
    <xf numFmtId="168" fontId="30" fillId="8" borderId="65" xfId="0" applyNumberFormat="1" applyFont="1" applyFill="1" applyBorder="1" applyAlignment="1">
      <alignment vertical="center"/>
    </xf>
    <xf numFmtId="168" fontId="30" fillId="8" borderId="66" xfId="0" applyNumberFormat="1" applyFont="1" applyFill="1" applyBorder="1" applyAlignment="1">
      <alignment vertical="center"/>
    </xf>
    <xf numFmtId="0" fontId="39" fillId="8" borderId="4" xfId="0" applyFont="1" applyFill="1" applyBorder="1" applyAlignment="1">
      <alignment horizontal="center" vertical="center"/>
    </xf>
    <xf numFmtId="0" fontId="39" fillId="8" borderId="4" xfId="0" applyFont="1" applyFill="1" applyBorder="1" applyAlignment="1">
      <alignment horizontal="center" vertical="center" wrapText="1"/>
    </xf>
    <xf numFmtId="168" fontId="39" fillId="8" borderId="4" xfId="0" applyNumberFormat="1" applyFont="1" applyFill="1" applyBorder="1" applyAlignment="1">
      <alignment horizontal="center" vertical="center" wrapText="1"/>
    </xf>
    <xf numFmtId="168" fontId="39" fillId="8" borderId="0" xfId="0" applyNumberFormat="1" applyFont="1" applyFill="1" applyAlignment="1">
      <alignment vertical="center" wrapText="1"/>
    </xf>
    <xf numFmtId="0" fontId="30" fillId="8" borderId="16" xfId="0" applyFont="1" applyFill="1" applyBorder="1" applyAlignment="1">
      <alignment vertical="center"/>
    </xf>
    <xf numFmtId="0" fontId="30" fillId="8" borderId="11" xfId="0" applyFont="1" applyFill="1" applyBorder="1" applyAlignment="1">
      <alignment vertical="center"/>
    </xf>
    <xf numFmtId="0" fontId="38" fillId="8" borderId="12" xfId="0" applyFont="1" applyFill="1" applyBorder="1" applyAlignment="1">
      <alignment vertical="center" wrapText="1"/>
    </xf>
    <xf numFmtId="168" fontId="39" fillId="8" borderId="14" xfId="0" applyNumberFormat="1" applyFont="1" applyFill="1" applyBorder="1" applyAlignment="1">
      <alignment vertical="center" wrapText="1"/>
    </xf>
    <xf numFmtId="0" fontId="40" fillId="0" borderId="0" xfId="0" applyFont="1" applyAlignment="1">
      <alignment vertical="center"/>
    </xf>
    <xf numFmtId="0" fontId="40" fillId="0" borderId="9" xfId="0" applyFont="1" applyBorder="1" applyAlignment="1">
      <alignment vertical="center"/>
    </xf>
    <xf numFmtId="0" fontId="40" fillId="0" borderId="3" xfId="0" applyFont="1" applyBorder="1" applyAlignment="1">
      <alignment horizontal="center" vertical="center" wrapText="1"/>
    </xf>
    <xf numFmtId="9" fontId="40" fillId="0" borderId="0" xfId="8" applyFont="1" applyFill="1" applyAlignment="1" applyProtection="1">
      <alignment horizontal="center" vertical="center" wrapText="1"/>
    </xf>
    <xf numFmtId="0" fontId="38" fillId="8" borderId="0" xfId="0" applyFont="1" applyFill="1" applyAlignment="1">
      <alignment horizontal="center" vertical="center"/>
    </xf>
    <xf numFmtId="0" fontId="40" fillId="0" borderId="0" xfId="0" applyFont="1" applyAlignment="1">
      <alignment horizontal="center" vertical="center"/>
    </xf>
    <xf numFmtId="0" fontId="38" fillId="0" borderId="0" xfId="0" applyFont="1" applyAlignment="1">
      <alignment horizontal="center" vertical="center"/>
    </xf>
    <xf numFmtId="0" fontId="38" fillId="8" borderId="115" xfId="0" applyFont="1" applyFill="1" applyBorder="1" applyAlignment="1">
      <alignment horizontal="center" vertical="center"/>
    </xf>
    <xf numFmtId="0" fontId="38" fillId="8" borderId="74" xfId="0" applyFont="1" applyFill="1" applyBorder="1" applyAlignment="1">
      <alignment horizontal="center" vertical="center" wrapText="1"/>
    </xf>
    <xf numFmtId="0" fontId="38" fillId="8" borderId="72" xfId="0" applyFont="1" applyFill="1" applyBorder="1" applyAlignment="1">
      <alignment horizontal="center" vertical="center" wrapText="1"/>
    </xf>
    <xf numFmtId="0" fontId="38" fillId="8" borderId="73" xfId="0" applyFont="1" applyFill="1" applyBorder="1" applyAlignment="1">
      <alignment horizontal="center" vertical="center" wrapText="1"/>
    </xf>
    <xf numFmtId="0" fontId="29" fillId="5" borderId="45" xfId="0" applyFont="1" applyFill="1" applyBorder="1" applyAlignment="1">
      <alignment horizontal="left" vertical="center" wrapText="1"/>
    </xf>
    <xf numFmtId="168" fontId="38" fillId="8" borderId="86" xfId="0" applyNumberFormat="1" applyFont="1" applyFill="1" applyBorder="1" applyAlignment="1">
      <alignment vertical="center" wrapText="1"/>
    </xf>
    <xf numFmtId="168" fontId="28" fillId="1" borderId="47" xfId="0" applyNumberFormat="1" applyFont="1" applyFill="1" applyBorder="1" applyAlignment="1">
      <alignment horizontal="center" vertical="center" wrapText="1"/>
    </xf>
    <xf numFmtId="168" fontId="28" fillId="5" borderId="49" xfId="0" applyNumberFormat="1" applyFont="1" applyFill="1" applyBorder="1" applyAlignment="1" applyProtection="1">
      <alignment vertical="center" wrapText="1"/>
      <protection locked="0"/>
    </xf>
    <xf numFmtId="0" fontId="29" fillId="5" borderId="40" xfId="0" applyFont="1" applyFill="1" applyBorder="1" applyAlignment="1">
      <alignment horizontal="left" vertical="center" wrapText="1"/>
    </xf>
    <xf numFmtId="168" fontId="38" fillId="8" borderId="87" xfId="0" applyNumberFormat="1" applyFont="1" applyFill="1" applyBorder="1" applyAlignment="1">
      <alignment vertical="center" wrapText="1"/>
    </xf>
    <xf numFmtId="168" fontId="28" fillId="1" borderId="27" xfId="0" applyNumberFormat="1" applyFont="1" applyFill="1" applyBorder="1" applyAlignment="1">
      <alignment horizontal="center" vertical="center" wrapText="1"/>
    </xf>
    <xf numFmtId="168" fontId="28" fillId="5" borderId="27" xfId="5" applyNumberFormat="1" applyFont="1" applyFill="1" applyBorder="1" applyAlignment="1" applyProtection="1">
      <alignment horizontal="center" vertical="center" wrapText="1"/>
      <protection locked="0"/>
    </xf>
    <xf numFmtId="168" fontId="38" fillId="8" borderId="87" xfId="0" applyNumberFormat="1" applyFont="1" applyFill="1" applyBorder="1" applyAlignment="1">
      <alignment horizontal="center" vertical="center" wrapText="1"/>
    </xf>
    <xf numFmtId="168" fontId="38" fillId="8" borderId="87" xfId="5" applyNumberFormat="1" applyFont="1" applyFill="1" applyBorder="1" applyAlignment="1" applyProtection="1">
      <alignment horizontal="left" vertical="center" wrapText="1"/>
    </xf>
    <xf numFmtId="0" fontId="29" fillId="5" borderId="41" xfId="0" applyFont="1" applyFill="1" applyBorder="1" applyAlignment="1">
      <alignment horizontal="left" vertical="center" wrapText="1"/>
    </xf>
    <xf numFmtId="168" fontId="38" fillId="8" borderId="88" xfId="5" applyNumberFormat="1" applyFont="1" applyFill="1" applyBorder="1" applyAlignment="1" applyProtection="1">
      <alignment horizontal="left" vertical="center" wrapText="1"/>
    </xf>
    <xf numFmtId="168" fontId="28" fillId="5" borderId="75" xfId="0" applyNumberFormat="1" applyFont="1" applyFill="1" applyBorder="1" applyAlignment="1" applyProtection="1">
      <alignment vertical="center" wrapText="1"/>
      <protection locked="0"/>
    </xf>
    <xf numFmtId="168" fontId="28" fillId="5" borderId="37" xfId="5" applyNumberFormat="1" applyFont="1" applyFill="1" applyBorder="1" applyAlignment="1" applyProtection="1">
      <alignment horizontal="center" vertical="center" wrapText="1"/>
      <protection locked="0"/>
    </xf>
    <xf numFmtId="0" fontId="38" fillId="8" borderId="77" xfId="0" applyFont="1" applyFill="1" applyBorder="1" applyAlignment="1">
      <alignment horizontal="center" vertical="center"/>
    </xf>
    <xf numFmtId="168" fontId="38" fillId="8" borderId="70" xfId="0" applyNumberFormat="1" applyFont="1" applyFill="1" applyBorder="1" applyAlignment="1">
      <alignment horizontal="center" vertical="center" wrapText="1"/>
    </xf>
    <xf numFmtId="168" fontId="38" fillId="8" borderId="71" xfId="0" applyNumberFormat="1" applyFont="1" applyFill="1" applyBorder="1" applyAlignment="1">
      <alignment horizontal="center" vertical="center" wrapText="1"/>
    </xf>
    <xf numFmtId="0" fontId="6" fillId="5" borderId="4" xfId="0" applyFont="1" applyFill="1" applyBorder="1" applyAlignment="1">
      <alignment horizontal="left" vertical="center" indent="1"/>
    </xf>
    <xf numFmtId="0" fontId="19" fillId="0" borderId="0" xfId="0" applyFont="1" applyAlignment="1">
      <alignment vertical="center"/>
    </xf>
    <xf numFmtId="0" fontId="7"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165" fontId="11" fillId="0" borderId="0" xfId="3" applyFont="1" applyFill="1" applyAlignment="1">
      <alignment vertical="center"/>
    </xf>
    <xf numFmtId="0" fontId="26" fillId="7" borderId="4" xfId="0" applyFont="1" applyFill="1" applyBorder="1" applyAlignment="1">
      <alignment vertical="center" wrapText="1"/>
    </xf>
    <xf numFmtId="169" fontId="11" fillId="0" borderId="4" xfId="3" applyNumberFormat="1" applyFont="1" applyFill="1" applyBorder="1" applyAlignment="1">
      <alignment vertical="center"/>
    </xf>
    <xf numFmtId="165" fontId="11" fillId="0" borderId="4" xfId="3" applyFont="1" applyFill="1" applyBorder="1" applyAlignment="1">
      <alignment vertical="center"/>
    </xf>
    <xf numFmtId="0" fontId="11" fillId="0" borderId="4" xfId="0" applyFont="1" applyBorder="1" applyAlignment="1">
      <alignment vertical="center"/>
    </xf>
    <xf numFmtId="165" fontId="13" fillId="0" borderId="4" xfId="0" applyNumberFormat="1" applyFont="1" applyBorder="1" applyAlignment="1">
      <alignment vertical="center"/>
    </xf>
    <xf numFmtId="0" fontId="11" fillId="0" borderId="4" xfId="0" applyFont="1" applyBorder="1" applyAlignment="1">
      <alignment vertical="center" wrapText="1"/>
    </xf>
    <xf numFmtId="0" fontId="21" fillId="8" borderId="0" xfId="0" applyFont="1" applyFill="1" applyAlignment="1">
      <alignment vertical="center" wrapText="1"/>
    </xf>
    <xf numFmtId="0" fontId="45" fillId="8" borderId="0" xfId="0" applyFont="1" applyFill="1" applyAlignment="1">
      <alignment vertical="center"/>
    </xf>
    <xf numFmtId="0" fontId="22" fillId="5" borderId="4" xfId="0" applyFont="1" applyFill="1" applyBorder="1" applyAlignment="1">
      <alignment horizontal="center" vertical="center" wrapText="1"/>
    </xf>
    <xf numFmtId="164" fontId="22" fillId="5" borderId="4" xfId="6" applyFont="1" applyFill="1" applyBorder="1" applyAlignment="1" applyProtection="1">
      <alignment vertical="center" wrapText="1"/>
    </xf>
    <xf numFmtId="0" fontId="10" fillId="0" borderId="0" xfId="0" applyFont="1" applyAlignment="1">
      <alignment vertical="center"/>
    </xf>
    <xf numFmtId="0" fontId="10" fillId="0" borderId="5" xfId="0" applyFont="1" applyBorder="1" applyAlignment="1">
      <alignment vertical="center" wrapText="1"/>
    </xf>
    <xf numFmtId="0" fontId="21"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44" fillId="8" borderId="0" xfId="0" applyFont="1" applyFill="1" applyAlignment="1">
      <alignment vertical="center" wrapText="1"/>
    </xf>
    <xf numFmtId="0" fontId="44" fillId="0" borderId="0" xfId="0" applyFont="1" applyAlignment="1">
      <alignment vertical="center" wrapText="1"/>
    </xf>
    <xf numFmtId="0" fontId="0" fillId="0" borderId="0" xfId="0" applyAlignment="1">
      <alignment horizontal="justify" vertical="center" wrapText="1"/>
    </xf>
    <xf numFmtId="0" fontId="10" fillId="6" borderId="4" xfId="0" applyFont="1" applyFill="1" applyBorder="1" applyAlignment="1">
      <alignment vertical="center"/>
    </xf>
    <xf numFmtId="164" fontId="10" fillId="6" borderId="8" xfId="6" applyFont="1" applyFill="1" applyBorder="1" applyAlignment="1">
      <alignment vertical="center"/>
    </xf>
    <xf numFmtId="164" fontId="10" fillId="6" borderId="6" xfId="6" applyFont="1" applyFill="1" applyBorder="1" applyAlignment="1">
      <alignment vertical="center"/>
    </xf>
    <xf numFmtId="164" fontId="10" fillId="6" borderId="7" xfId="6" applyFont="1" applyFill="1" applyBorder="1" applyAlignment="1">
      <alignment vertical="center"/>
    </xf>
    <xf numFmtId="164" fontId="8" fillId="0" borderId="0" xfId="6" applyFont="1" applyAlignment="1">
      <alignment vertical="center"/>
    </xf>
    <xf numFmtId="0" fontId="10" fillId="6" borderId="8" xfId="0" applyFont="1" applyFill="1" applyBorder="1" applyAlignment="1">
      <alignment vertical="center"/>
    </xf>
    <xf numFmtId="164" fontId="47" fillId="0" borderId="0" xfId="6" applyFont="1" applyAlignment="1">
      <alignment vertical="center"/>
    </xf>
    <xf numFmtId="164" fontId="45" fillId="0" borderId="0" xfId="6" applyFont="1" applyBorder="1" applyAlignment="1">
      <alignment vertical="center"/>
    </xf>
    <xf numFmtId="164" fontId="8" fillId="0" borderId="0" xfId="6" applyFont="1" applyAlignment="1">
      <alignment horizontal="right" vertical="center"/>
    </xf>
    <xf numFmtId="164" fontId="45" fillId="0" borderId="0" xfId="6" applyFont="1" applyAlignment="1">
      <alignment vertical="center"/>
    </xf>
    <xf numFmtId="164" fontId="8" fillId="0" borderId="0" xfId="6" applyFont="1" applyBorder="1" applyAlignment="1">
      <alignment vertical="center"/>
    </xf>
    <xf numFmtId="10" fontId="8" fillId="0" borderId="0" xfId="8" applyNumberFormat="1" applyFont="1" applyBorder="1" applyAlignment="1">
      <alignment vertical="center"/>
    </xf>
    <xf numFmtId="0" fontId="29" fillId="5" borderId="58" xfId="0" applyFont="1" applyFill="1" applyBorder="1" applyAlignment="1">
      <alignment vertical="center"/>
    </xf>
    <xf numFmtId="168" fontId="25" fillId="0" borderId="0" xfId="0" applyNumberFormat="1" applyFont="1" applyAlignment="1">
      <alignment vertical="center" wrapText="1"/>
    </xf>
    <xf numFmtId="0" fontId="12" fillId="8" borderId="72" xfId="5" applyNumberFormat="1" applyFont="1" applyFill="1" applyBorder="1" applyAlignment="1" applyProtection="1">
      <alignment horizontal="left" vertical="center" wrapText="1"/>
    </xf>
    <xf numFmtId="0" fontId="24" fillId="0" borderId="0" xfId="0" applyFont="1" applyAlignment="1">
      <alignment vertical="center" wrapText="1"/>
    </xf>
    <xf numFmtId="0" fontId="24" fillId="0" borderId="4" xfId="0" applyFont="1" applyBorder="1" applyAlignment="1">
      <alignment vertical="center" wrapText="1"/>
    </xf>
    <xf numFmtId="165" fontId="11" fillId="0" borderId="4" xfId="3" applyFont="1" applyBorder="1" applyAlignment="1">
      <alignment vertical="center"/>
    </xf>
    <xf numFmtId="169" fontId="13" fillId="10" borderId="4" xfId="3" applyNumberFormat="1" applyFont="1" applyFill="1" applyBorder="1" applyAlignment="1">
      <alignment vertical="center"/>
    </xf>
    <xf numFmtId="165" fontId="13" fillId="10" borderId="4" xfId="3" applyFont="1" applyFill="1" applyBorder="1" applyAlignment="1">
      <alignment vertical="center"/>
    </xf>
    <xf numFmtId="0" fontId="25" fillId="0" borderId="4" xfId="0" applyFont="1" applyBorder="1" applyAlignment="1">
      <alignment horizontal="center" vertical="center" wrapText="1"/>
    </xf>
    <xf numFmtId="0" fontId="13" fillId="10" borderId="4" xfId="0" applyFont="1" applyFill="1" applyBorder="1" applyAlignment="1">
      <alignment horizontal="center" vertical="center" wrapText="1"/>
    </xf>
    <xf numFmtId="169" fontId="13" fillId="10" borderId="4" xfId="3" applyNumberFormat="1" applyFont="1" applyFill="1" applyBorder="1" applyAlignment="1">
      <alignment horizontal="center" vertical="center" wrapText="1"/>
    </xf>
    <xf numFmtId="165" fontId="13" fillId="10" borderId="4" xfId="3" applyFont="1" applyFill="1" applyBorder="1" applyAlignment="1">
      <alignment horizontal="center" vertical="center" wrapText="1"/>
    </xf>
    <xf numFmtId="165" fontId="13" fillId="10" borderId="4" xfId="3" applyFont="1" applyFill="1" applyBorder="1" applyAlignment="1">
      <alignment horizontal="center" vertical="center"/>
    </xf>
    <xf numFmtId="165" fontId="13" fillId="13" borderId="4" xfId="3" applyFont="1" applyFill="1" applyBorder="1" applyAlignment="1">
      <alignment horizontal="center" vertical="center"/>
    </xf>
    <xf numFmtId="0" fontId="13" fillId="14" borderId="4" xfId="0" applyFont="1" applyFill="1" applyBorder="1" applyAlignment="1">
      <alignment horizontal="center" vertical="center" wrapText="1"/>
    </xf>
    <xf numFmtId="169" fontId="13" fillId="14" borderId="4" xfId="3" applyNumberFormat="1" applyFont="1" applyFill="1" applyBorder="1" applyAlignment="1">
      <alignment horizontal="center" vertical="center" wrapText="1"/>
    </xf>
    <xf numFmtId="165" fontId="13" fillId="14" borderId="4" xfId="3" applyFont="1" applyFill="1" applyBorder="1" applyAlignment="1">
      <alignment horizontal="center" vertical="center" wrapText="1"/>
    </xf>
    <xf numFmtId="165" fontId="13" fillId="14" borderId="4" xfId="3" applyFont="1" applyFill="1" applyBorder="1" applyAlignment="1">
      <alignment horizontal="center" vertical="center"/>
    </xf>
    <xf numFmtId="169" fontId="13" fillId="14" borderId="4" xfId="3" applyNumberFormat="1" applyFont="1" applyFill="1" applyBorder="1" applyAlignment="1">
      <alignment vertical="center"/>
    </xf>
    <xf numFmtId="165" fontId="13" fillId="14" borderId="4" xfId="3" applyFont="1" applyFill="1" applyBorder="1" applyAlignment="1">
      <alignment vertical="center"/>
    </xf>
    <xf numFmtId="0" fontId="13" fillId="14" borderId="4" xfId="0" applyFont="1" applyFill="1" applyBorder="1" applyAlignment="1">
      <alignment horizontal="center" vertical="center"/>
    </xf>
    <xf numFmtId="0" fontId="13" fillId="13" borderId="4" xfId="0" applyFont="1" applyFill="1" applyBorder="1" applyAlignment="1">
      <alignment horizontal="center" vertical="center"/>
    </xf>
    <xf numFmtId="169" fontId="13" fillId="13" borderId="4" xfId="3" applyNumberFormat="1" applyFont="1" applyFill="1" applyBorder="1" applyAlignment="1">
      <alignment vertical="center"/>
    </xf>
    <xf numFmtId="165" fontId="13" fillId="13" borderId="4" xfId="3" applyFont="1" applyFill="1" applyBorder="1" applyAlignment="1">
      <alignment vertical="center"/>
    </xf>
    <xf numFmtId="0" fontId="27" fillId="8" borderId="15" xfId="0" applyFont="1" applyFill="1" applyBorder="1" applyAlignment="1">
      <alignment horizontal="center" vertical="center"/>
    </xf>
    <xf numFmtId="168" fontId="27" fillId="8" borderId="128" xfId="0" applyNumberFormat="1" applyFont="1" applyFill="1" applyBorder="1" applyAlignment="1">
      <alignment horizontal="center" vertical="center" wrapText="1"/>
    </xf>
    <xf numFmtId="168" fontId="27" fillId="8" borderId="129" xfId="0" applyNumberFormat="1" applyFont="1" applyFill="1" applyBorder="1" applyAlignment="1">
      <alignment horizontal="center" vertical="center" wrapText="1"/>
    </xf>
    <xf numFmtId="168" fontId="27" fillId="8" borderId="130" xfId="0" applyNumberFormat="1" applyFont="1" applyFill="1" applyBorder="1" applyAlignment="1">
      <alignment horizontal="center" vertical="center" wrapText="1"/>
    </xf>
    <xf numFmtId="0" fontId="23" fillId="0" borderId="0" xfId="0" applyFont="1" applyAlignment="1">
      <alignment vertical="center"/>
    </xf>
    <xf numFmtId="0" fontId="23" fillId="0" borderId="9" xfId="0" applyFont="1" applyBorder="1" applyAlignment="1">
      <alignment vertical="center"/>
    </xf>
    <xf numFmtId="0" fontId="23" fillId="0" borderId="0" xfId="0" applyFont="1" applyAlignment="1">
      <alignment horizontal="center" vertical="center" wrapText="1"/>
    </xf>
    <xf numFmtId="0" fontId="15" fillId="8" borderId="128" xfId="0" applyFont="1" applyFill="1" applyBorder="1" applyAlignment="1">
      <alignment horizontal="center" vertical="center"/>
    </xf>
    <xf numFmtId="0" fontId="15" fillId="8" borderId="130" xfId="0" applyFont="1" applyFill="1" applyBorder="1" applyAlignment="1">
      <alignment horizontal="center" vertical="center" wrapText="1"/>
    </xf>
    <xf numFmtId="0" fontId="15" fillId="8" borderId="125" xfId="0" applyFont="1" applyFill="1" applyBorder="1" applyAlignment="1">
      <alignment horizontal="center" vertical="center" wrapText="1"/>
    </xf>
    <xf numFmtId="0" fontId="6" fillId="5" borderId="11" xfId="0" applyFont="1" applyFill="1" applyBorder="1" applyAlignment="1">
      <alignment horizontal="left" vertical="center" wrapText="1"/>
    </xf>
    <xf numFmtId="168" fontId="0" fillId="0" borderId="0" xfId="0" applyNumberFormat="1" applyAlignment="1">
      <alignment vertical="center"/>
    </xf>
    <xf numFmtId="0" fontId="6" fillId="5" borderId="8" xfId="0" applyFont="1" applyFill="1" applyBorder="1" applyAlignment="1">
      <alignment horizontal="left" vertical="center" wrapText="1"/>
    </xf>
    <xf numFmtId="9" fontId="0" fillId="0" borderId="0" xfId="8" applyFont="1" applyFill="1" applyAlignment="1" applyProtection="1">
      <alignment vertical="center"/>
    </xf>
    <xf numFmtId="0" fontId="6" fillId="5" borderId="13" xfId="0" applyFont="1" applyFill="1" applyBorder="1" applyAlignment="1">
      <alignment horizontal="left" vertical="center" wrapText="1"/>
    </xf>
    <xf numFmtId="0" fontId="23" fillId="0" borderId="3" xfId="0" applyFont="1" applyBorder="1" applyAlignment="1">
      <alignment horizontal="center" vertical="center" wrapText="1"/>
    </xf>
    <xf numFmtId="9" fontId="23" fillId="0" borderId="0" xfId="8" applyFont="1" applyFill="1" applyAlignment="1" applyProtection="1">
      <alignment horizontal="center" vertical="center" wrapText="1"/>
    </xf>
    <xf numFmtId="0" fontId="15" fillId="8" borderId="126" xfId="0" applyFont="1" applyFill="1" applyBorder="1" applyAlignment="1">
      <alignment horizontal="center" vertical="center" wrapText="1"/>
    </xf>
    <xf numFmtId="168" fontId="27" fillId="8" borderId="131" xfId="0" applyNumberFormat="1" applyFont="1" applyFill="1" applyBorder="1" applyAlignment="1">
      <alignment vertical="center" wrapText="1"/>
    </xf>
    <xf numFmtId="168" fontId="49" fillId="5" borderId="18" xfId="0" applyNumberFormat="1" applyFont="1" applyFill="1" applyBorder="1" applyAlignment="1">
      <alignment vertical="center" wrapText="1"/>
    </xf>
    <xf numFmtId="168" fontId="49" fillId="1" borderId="132" xfId="0" applyNumberFormat="1" applyFont="1" applyFill="1" applyBorder="1" applyAlignment="1">
      <alignment horizontal="center" vertical="center" wrapText="1"/>
    </xf>
    <xf numFmtId="168" fontId="27" fillId="8" borderId="122" xfId="0" applyNumberFormat="1" applyFont="1" applyFill="1" applyBorder="1" applyAlignment="1">
      <alignment vertical="center" wrapText="1"/>
    </xf>
    <xf numFmtId="168" fontId="49" fillId="5" borderId="4" xfId="0" applyNumberFormat="1" applyFont="1" applyFill="1" applyBorder="1" applyAlignment="1">
      <alignment vertical="center" wrapText="1"/>
    </xf>
    <xf numFmtId="168" fontId="49" fillId="1" borderId="123" xfId="0" applyNumberFormat="1" applyFont="1" applyFill="1" applyBorder="1" applyAlignment="1">
      <alignment horizontal="center" vertical="center" wrapText="1"/>
    </xf>
    <xf numFmtId="168" fontId="49" fillId="5" borderId="123" xfId="5" applyNumberFormat="1" applyFont="1" applyFill="1" applyBorder="1" applyAlignment="1" applyProtection="1">
      <alignment horizontal="center" vertical="center" wrapText="1"/>
    </xf>
    <xf numFmtId="168" fontId="27" fillId="8" borderId="122" xfId="0" applyNumberFormat="1" applyFont="1" applyFill="1" applyBorder="1" applyAlignment="1">
      <alignment horizontal="center" vertical="center" wrapText="1"/>
    </xf>
    <xf numFmtId="168" fontId="27" fillId="8" borderId="122" xfId="5" applyNumberFormat="1" applyFont="1" applyFill="1" applyBorder="1" applyAlignment="1" applyProtection="1">
      <alignment horizontal="left" vertical="center" wrapText="1"/>
    </xf>
    <xf numFmtId="168" fontId="49" fillId="1" borderId="4" xfId="0" applyNumberFormat="1" applyFont="1" applyFill="1" applyBorder="1" applyAlignment="1">
      <alignment horizontal="center" vertical="center" wrapText="1"/>
    </xf>
    <xf numFmtId="168" fontId="27" fillId="8" borderId="127" xfId="5" applyNumberFormat="1" applyFont="1" applyFill="1" applyBorder="1" applyAlignment="1" applyProtection="1">
      <alignment horizontal="left" vertical="center" wrapText="1"/>
    </xf>
    <xf numFmtId="168" fontId="49" fillId="1" borderId="17" xfId="0" applyNumberFormat="1" applyFont="1" applyFill="1" applyBorder="1" applyAlignment="1">
      <alignment horizontal="center" vertical="center" wrapText="1"/>
    </xf>
    <xf numFmtId="0" fontId="22" fillId="4" borderId="4" xfId="0" applyFont="1" applyFill="1" applyBorder="1" applyAlignment="1">
      <alignment horizontal="center" vertical="center" wrapText="1"/>
    </xf>
    <xf numFmtId="0" fontId="44" fillId="5" borderId="4" xfId="0" applyFont="1" applyFill="1" applyBorder="1" applyAlignment="1">
      <alignment horizontal="justify" vertical="center" wrapText="1"/>
    </xf>
    <xf numFmtId="168" fontId="10" fillId="0" borderId="8" xfId="5" applyNumberFormat="1" applyFont="1" applyFill="1" applyBorder="1" applyAlignment="1" applyProtection="1">
      <alignment horizontal="justify" vertical="center" wrapText="1"/>
    </xf>
    <xf numFmtId="0" fontId="8" fillId="5" borderId="133" xfId="2" applyNumberFormat="1" applyFont="1" applyFill="1" applyBorder="1" applyAlignment="1" applyProtection="1">
      <alignment horizontal="center" vertical="center" wrapText="1"/>
      <protection locked="0"/>
    </xf>
    <xf numFmtId="167" fontId="8" fillId="5" borderId="133" xfId="2" applyFont="1" applyFill="1" applyBorder="1" applyAlignment="1" applyProtection="1">
      <alignment horizontal="justify" vertical="center" wrapText="1"/>
      <protection locked="0"/>
    </xf>
    <xf numFmtId="168" fontId="10" fillId="0" borderId="133" xfId="5" applyNumberFormat="1" applyFont="1" applyFill="1" applyBorder="1" applyAlignment="1" applyProtection="1">
      <alignment horizontal="justify" vertical="center" wrapText="1"/>
    </xf>
    <xf numFmtId="0" fontId="8" fillId="5" borderId="134" xfId="2" applyNumberFormat="1" applyFont="1" applyFill="1" applyBorder="1" applyAlignment="1" applyProtection="1">
      <alignment horizontal="center" vertical="center" wrapText="1"/>
      <protection locked="0"/>
    </xf>
    <xf numFmtId="167" fontId="8" fillId="5" borderId="134" xfId="2" applyFont="1" applyFill="1" applyBorder="1" applyAlignment="1" applyProtection="1">
      <alignment horizontal="justify" vertical="center" wrapText="1"/>
      <protection locked="0"/>
    </xf>
    <xf numFmtId="168" fontId="10" fillId="0" borderId="134" xfId="5" applyNumberFormat="1" applyFont="1" applyFill="1" applyBorder="1" applyAlignment="1" applyProtection="1">
      <alignment horizontal="justify" vertical="center" wrapText="1"/>
    </xf>
    <xf numFmtId="0" fontId="8" fillId="5" borderId="135" xfId="2" applyNumberFormat="1" applyFont="1" applyFill="1" applyBorder="1" applyAlignment="1" applyProtection="1">
      <alignment horizontal="center" vertical="center" wrapText="1"/>
      <protection locked="0"/>
    </xf>
    <xf numFmtId="167" fontId="8" fillId="5" borderId="135" xfId="2" applyFont="1" applyFill="1" applyBorder="1" applyAlignment="1" applyProtection="1">
      <alignment horizontal="justify" vertical="center" wrapText="1"/>
      <protection locked="0"/>
    </xf>
    <xf numFmtId="168" fontId="10" fillId="0" borderId="135" xfId="5" applyNumberFormat="1" applyFont="1" applyFill="1" applyBorder="1" applyAlignment="1" applyProtection="1">
      <alignment horizontal="justify" vertical="center" wrapText="1"/>
    </xf>
    <xf numFmtId="168" fontId="10" fillId="5" borderId="138" xfId="5" applyNumberFormat="1" applyFont="1" applyFill="1" applyBorder="1" applyAlignment="1" applyProtection="1">
      <alignment horizontal="left" vertical="center" wrapText="1"/>
      <protection locked="0"/>
    </xf>
    <xf numFmtId="168" fontId="10" fillId="5" borderId="139" xfId="5" applyNumberFormat="1" applyFont="1" applyFill="1" applyBorder="1" applyAlignment="1" applyProtection="1">
      <alignment horizontal="left" vertical="center" wrapText="1"/>
      <protection locked="0"/>
    </xf>
    <xf numFmtId="168" fontId="10" fillId="5" borderId="140" xfId="5" applyNumberFormat="1" applyFont="1" applyFill="1" applyBorder="1" applyAlignment="1" applyProtection="1">
      <alignment horizontal="left" vertical="center" wrapText="1"/>
      <protection locked="0"/>
    </xf>
    <xf numFmtId="168" fontId="10" fillId="5" borderId="141" xfId="5" applyNumberFormat="1" applyFont="1" applyFill="1" applyBorder="1" applyAlignment="1" applyProtection="1">
      <alignment horizontal="left" vertical="center" wrapText="1"/>
      <protection locked="0"/>
    </xf>
    <xf numFmtId="168" fontId="30" fillId="5" borderId="30" xfId="0" applyNumberFormat="1" applyFont="1" applyFill="1" applyBorder="1" applyAlignment="1">
      <alignment vertical="center"/>
    </xf>
    <xf numFmtId="168" fontId="30" fillId="5" borderId="33" xfId="0" applyNumberFormat="1" applyFont="1" applyFill="1" applyBorder="1" applyAlignment="1">
      <alignment vertical="center"/>
    </xf>
    <xf numFmtId="168" fontId="30" fillId="5" borderId="32" xfId="0" applyNumberFormat="1" applyFont="1" applyFill="1" applyBorder="1" applyAlignment="1">
      <alignment vertical="center"/>
    </xf>
    <xf numFmtId="168" fontId="30" fillId="5" borderId="85" xfId="0" applyNumberFormat="1" applyFont="1" applyFill="1" applyBorder="1" applyAlignment="1">
      <alignment vertical="center"/>
    </xf>
    <xf numFmtId="168" fontId="30" fillId="5" borderId="69" xfId="0" applyNumberFormat="1" applyFont="1" applyFill="1" applyBorder="1" applyAlignment="1">
      <alignment vertical="center"/>
    </xf>
    <xf numFmtId="168" fontId="30" fillId="5" borderId="36" xfId="0" applyNumberFormat="1" applyFont="1" applyFill="1" applyBorder="1" applyAlignment="1">
      <alignment vertical="center"/>
    </xf>
    <xf numFmtId="0" fontId="50" fillId="15" borderId="142" xfId="0" applyFont="1" applyFill="1" applyBorder="1" applyAlignment="1">
      <alignment horizontal="center" vertical="center" wrapText="1"/>
    </xf>
    <xf numFmtId="0" fontId="50" fillId="15" borderId="143" xfId="0" applyFont="1" applyFill="1" applyBorder="1" applyAlignment="1">
      <alignment horizontal="center" vertical="center" wrapText="1"/>
    </xf>
    <xf numFmtId="0" fontId="52" fillId="16" borderId="149" xfId="0" applyFont="1" applyFill="1" applyBorder="1" applyAlignment="1">
      <alignment horizontal="left" vertical="center" wrapText="1"/>
    </xf>
    <xf numFmtId="0" fontId="52" fillId="16" borderId="150" xfId="0" applyFont="1" applyFill="1" applyBorder="1" applyAlignment="1">
      <alignment horizontal="left" vertical="center" wrapText="1"/>
    </xf>
    <xf numFmtId="0" fontId="52" fillId="16" borderId="151" xfId="0" applyFont="1" applyFill="1" applyBorder="1" applyAlignment="1">
      <alignment horizontal="left" vertical="center" wrapText="1"/>
    </xf>
    <xf numFmtId="0" fontId="50" fillId="15" borderId="142" xfId="0" applyFont="1" applyFill="1" applyBorder="1" applyAlignment="1">
      <alignment horizontal="center" vertical="center"/>
    </xf>
    <xf numFmtId="0" fontId="50" fillId="15" borderId="152" xfId="0" applyFont="1" applyFill="1" applyBorder="1" applyAlignment="1">
      <alignment horizontal="center" vertical="center" wrapText="1"/>
    </xf>
    <xf numFmtId="0" fontId="50" fillId="15" borderId="153" xfId="0" applyFont="1" applyFill="1" applyBorder="1" applyAlignment="1">
      <alignment horizontal="center" vertical="center" wrapText="1"/>
    </xf>
    <xf numFmtId="0" fontId="50" fillId="15" borderId="154" xfId="0" applyFont="1" applyFill="1" applyBorder="1" applyAlignment="1">
      <alignment horizontal="center" vertical="center" wrapText="1"/>
    </xf>
    <xf numFmtId="0" fontId="50" fillId="17" borderId="160" xfId="0" applyFont="1" applyFill="1" applyBorder="1" applyAlignment="1">
      <alignment vertical="center"/>
    </xf>
    <xf numFmtId="170" fontId="50" fillId="17" borderId="160" xfId="0" applyNumberFormat="1" applyFont="1" applyFill="1" applyBorder="1" applyAlignment="1">
      <alignment vertical="center"/>
    </xf>
    <xf numFmtId="0" fontId="12" fillId="7" borderId="7" xfId="0" applyFont="1" applyFill="1" applyBorder="1" applyAlignment="1">
      <alignment vertical="center" wrapText="1"/>
    </xf>
    <xf numFmtId="0" fontId="50" fillId="17" borderId="161" xfId="0" applyFont="1" applyFill="1" applyBorder="1" applyAlignment="1">
      <alignment vertical="center"/>
    </xf>
    <xf numFmtId="0" fontId="6" fillId="5" borderId="4" xfId="0" applyFont="1" applyFill="1" applyBorder="1" applyAlignment="1">
      <alignment horizontal="justify" vertical="center" wrapText="1"/>
    </xf>
    <xf numFmtId="0" fontId="44" fillId="5" borderId="4" xfId="0" applyFont="1" applyFill="1" applyBorder="1" applyAlignment="1">
      <alignment horizontal="justify" vertical="center"/>
    </xf>
    <xf numFmtId="0" fontId="6" fillId="5" borderId="4" xfId="0" applyFont="1" applyFill="1" applyBorder="1" applyAlignment="1">
      <alignment horizontal="left" vertical="center" wrapText="1" indent="1"/>
    </xf>
    <xf numFmtId="0" fontId="28" fillId="12" borderId="4" xfId="0" applyFont="1" applyFill="1" applyBorder="1" applyAlignment="1" applyProtection="1">
      <alignment horizontal="justify" vertical="center" wrapText="1"/>
      <protection locked="0"/>
    </xf>
    <xf numFmtId="0" fontId="21" fillId="0" borderId="6" xfId="0" applyFont="1" applyBorder="1" applyAlignment="1">
      <alignment horizontal="justify" vertical="center" wrapText="1"/>
    </xf>
    <xf numFmtId="0" fontId="22" fillId="4" borderId="134" xfId="0" applyFont="1" applyFill="1" applyBorder="1" applyAlignment="1">
      <alignment horizontal="left" vertical="center" wrapText="1"/>
    </xf>
    <xf numFmtId="0" fontId="22" fillId="4" borderId="4" xfId="0" applyFont="1" applyFill="1" applyBorder="1" applyAlignment="1">
      <alignment horizontal="center" vertical="center" wrapText="1"/>
    </xf>
    <xf numFmtId="0" fontId="20" fillId="8" borderId="89" xfId="0" applyFont="1" applyFill="1" applyBorder="1" applyAlignment="1">
      <alignment horizontal="center" vertical="center" wrapText="1"/>
    </xf>
    <xf numFmtId="0" fontId="22" fillId="4" borderId="133" xfId="0" applyFont="1" applyFill="1" applyBorder="1" applyAlignment="1">
      <alignment horizontal="left" vertical="center" wrapText="1"/>
    </xf>
    <xf numFmtId="0" fontId="9" fillId="9" borderId="4"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15" fillId="8" borderId="4" xfId="0" applyFont="1" applyFill="1" applyBorder="1" applyAlignment="1">
      <alignment horizontal="center" vertical="center" wrapText="1"/>
    </xf>
    <xf numFmtId="0" fontId="10" fillId="5" borderId="2" xfId="0" applyFont="1" applyFill="1" applyBorder="1" applyAlignment="1">
      <alignment horizontal="justify" vertical="center" wrapText="1"/>
    </xf>
    <xf numFmtId="0" fontId="10" fillId="5" borderId="0" xfId="0" applyFont="1" applyFill="1" applyAlignment="1">
      <alignment horizontal="justify" vertical="center" wrapText="1"/>
    </xf>
    <xf numFmtId="0" fontId="10" fillId="5" borderId="1" xfId="0" applyFont="1" applyFill="1" applyBorder="1" applyAlignment="1">
      <alignment horizontal="justify" vertical="center" wrapText="1"/>
    </xf>
    <xf numFmtId="0" fontId="10" fillId="5" borderId="11" xfId="0" applyFont="1" applyFill="1" applyBorder="1" applyAlignment="1">
      <alignment horizontal="justify" vertical="center" wrapText="1"/>
    </xf>
    <xf numFmtId="0" fontId="10" fillId="5" borderId="12" xfId="0" applyFont="1" applyFill="1" applyBorder="1" applyAlignment="1">
      <alignment horizontal="justify" vertical="center" wrapText="1"/>
    </xf>
    <xf numFmtId="0" fontId="10" fillId="5" borderId="14" xfId="0" applyFont="1" applyFill="1" applyBorder="1" applyAlignment="1">
      <alignment horizontal="justify" vertical="center" wrapText="1"/>
    </xf>
    <xf numFmtId="0" fontId="10" fillId="5" borderId="13" xfId="0" applyFont="1" applyFill="1" applyBorder="1" applyAlignment="1">
      <alignment horizontal="justify" vertical="center" wrapText="1"/>
    </xf>
    <xf numFmtId="0" fontId="10" fillId="5" borderId="5" xfId="0" applyFont="1" applyFill="1" applyBorder="1" applyAlignment="1">
      <alignment horizontal="justify" vertical="center" wrapText="1"/>
    </xf>
    <xf numFmtId="0" fontId="10" fillId="5" borderId="10" xfId="0" applyFont="1" applyFill="1" applyBorder="1" applyAlignment="1">
      <alignment horizontal="justify" vertical="center" wrapText="1"/>
    </xf>
    <xf numFmtId="0" fontId="22" fillId="4" borderId="13"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46" fillId="11" borderId="8" xfId="0" applyFont="1" applyFill="1" applyBorder="1" applyAlignment="1" applyProtection="1">
      <alignment horizontal="left" vertical="center" wrapText="1"/>
      <protection locked="0"/>
    </xf>
    <xf numFmtId="0" fontId="46" fillId="11" borderId="6" xfId="0" applyFont="1" applyFill="1" applyBorder="1" applyAlignment="1" applyProtection="1">
      <alignment horizontal="left" vertical="center" wrapText="1"/>
      <protection locked="0"/>
    </xf>
    <xf numFmtId="168" fontId="10" fillId="5" borderId="8" xfId="5" applyNumberFormat="1" applyFont="1" applyFill="1" applyBorder="1" applyAlignment="1" applyProtection="1">
      <alignment horizontal="left" vertical="center" wrapText="1"/>
      <protection locked="0"/>
    </xf>
    <xf numFmtId="168" fontId="10" fillId="5" borderId="7" xfId="5" applyNumberFormat="1" applyFont="1" applyFill="1" applyBorder="1" applyAlignment="1" applyProtection="1">
      <alignment horizontal="left" vertical="center" wrapText="1"/>
      <protection locked="0"/>
    </xf>
    <xf numFmtId="0" fontId="8" fillId="0" borderId="0" xfId="0" applyFont="1" applyAlignment="1">
      <alignment horizontal="left" vertical="center" wrapText="1"/>
    </xf>
    <xf numFmtId="0" fontId="22" fillId="4" borderId="135" xfId="0" applyFont="1" applyFill="1" applyBorder="1" applyAlignment="1">
      <alignment horizontal="left" vertical="center" wrapText="1"/>
    </xf>
    <xf numFmtId="0" fontId="15" fillId="8" borderId="0" xfId="0" applyFont="1" applyFill="1" applyAlignment="1">
      <alignment horizontal="center" vertical="center" wrapText="1"/>
    </xf>
    <xf numFmtId="168" fontId="10" fillId="5" borderId="136" xfId="5" applyNumberFormat="1" applyFont="1" applyFill="1" applyBorder="1" applyAlignment="1" applyProtection="1">
      <alignment horizontal="left" vertical="center" wrapText="1"/>
      <protection locked="0"/>
    </xf>
    <xf numFmtId="168" fontId="10" fillId="5" borderId="137" xfId="5" applyNumberFormat="1" applyFont="1" applyFill="1" applyBorder="1" applyAlignment="1" applyProtection="1">
      <alignment horizontal="left" vertical="center" wrapText="1"/>
      <protection locked="0"/>
    </xf>
    <xf numFmtId="0" fontId="21" fillId="0" borderId="0" xfId="0" applyFont="1" applyAlignment="1">
      <alignment horizontal="justify" vertical="top" wrapText="1"/>
    </xf>
    <xf numFmtId="0" fontId="46" fillId="11" borderId="2" xfId="0" applyFont="1" applyFill="1" applyBorder="1" applyAlignment="1" applyProtection="1">
      <alignment horizontal="justify" vertical="top" wrapText="1"/>
      <protection locked="0"/>
    </xf>
    <xf numFmtId="0" fontId="46" fillId="11" borderId="0" xfId="0" applyFont="1" applyFill="1" applyAlignment="1" applyProtection="1">
      <alignment horizontal="justify" vertical="top" wrapText="1"/>
      <protection locked="0"/>
    </xf>
    <xf numFmtId="0" fontId="6" fillId="0" borderId="0" xfId="0" applyFont="1" applyAlignment="1">
      <alignment horizontal="left" vertical="center" wrapText="1"/>
    </xf>
    <xf numFmtId="0" fontId="23" fillId="2" borderId="17" xfId="0" quotePrefix="1" applyFont="1" applyFill="1" applyBorder="1" applyAlignment="1">
      <alignment horizontal="center" vertical="center" wrapText="1"/>
    </xf>
    <xf numFmtId="0" fontId="23" fillId="2" borderId="18" xfId="0" quotePrefix="1" applyFont="1" applyFill="1" applyBorder="1" applyAlignment="1">
      <alignment horizontal="center" vertical="center" wrapText="1"/>
    </xf>
    <xf numFmtId="0" fontId="44" fillId="5" borderId="4" xfId="0" applyFont="1" applyFill="1" applyBorder="1" applyAlignment="1">
      <alignment horizontal="justify" vertical="center" wrapText="1"/>
    </xf>
    <xf numFmtId="0" fontId="15" fillId="8" borderId="90" xfId="0" applyFont="1" applyFill="1" applyBorder="1" applyAlignment="1">
      <alignment horizontal="center" vertical="center" wrapText="1"/>
    </xf>
    <xf numFmtId="0" fontId="15" fillId="8" borderId="91" xfId="0" applyFont="1" applyFill="1" applyBorder="1" applyAlignment="1">
      <alignment horizontal="center" vertical="center" wrapText="1"/>
    </xf>
    <xf numFmtId="0" fontId="44" fillId="5" borderId="10" xfId="0" applyFont="1" applyFill="1" applyBorder="1" applyAlignment="1">
      <alignment horizontal="justify" vertical="center" wrapText="1"/>
    </xf>
    <xf numFmtId="0" fontId="44" fillId="5" borderId="1" xfId="0" applyFont="1" applyFill="1" applyBorder="1" applyAlignment="1">
      <alignment horizontal="justify" vertical="center" wrapText="1"/>
    </xf>
    <xf numFmtId="0" fontId="7" fillId="8" borderId="0" xfId="0" quotePrefix="1" applyFont="1" applyFill="1" applyAlignment="1">
      <alignment horizontal="center" vertical="center" wrapText="1"/>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21" xfId="0" applyFont="1" applyFill="1" applyBorder="1" applyAlignment="1">
      <alignment horizontal="center" vertical="center" wrapText="1"/>
    </xf>
    <xf numFmtId="0" fontId="38" fillId="8" borderId="92" xfId="0" applyFont="1" applyFill="1" applyBorder="1" applyAlignment="1">
      <alignment horizontal="center" vertical="center" wrapText="1"/>
    </xf>
    <xf numFmtId="0" fontId="38" fillId="8" borderId="59" xfId="0" applyFont="1" applyFill="1" applyBorder="1" applyAlignment="1">
      <alignment horizontal="center" vertical="center" wrapText="1"/>
    </xf>
    <xf numFmtId="0" fontId="28" fillId="10" borderId="4" xfId="0" applyFont="1" applyFill="1" applyBorder="1" applyAlignment="1">
      <alignment horizontal="justify" vertical="center" wrapText="1"/>
    </xf>
    <xf numFmtId="0" fontId="38" fillId="2" borderId="2" xfId="0" applyFont="1" applyFill="1" applyBorder="1" applyAlignment="1">
      <alignment horizontal="center" vertical="center"/>
    </xf>
    <xf numFmtId="0" fontId="38" fillId="2" borderId="0" xfId="0" applyFont="1" applyFill="1" applyAlignment="1">
      <alignment horizontal="center" vertical="center"/>
    </xf>
    <xf numFmtId="0" fontId="27" fillId="8" borderId="5" xfId="0" applyFont="1" applyFill="1" applyBorder="1" applyAlignment="1">
      <alignment horizontal="left" vertical="center" wrapText="1"/>
    </xf>
    <xf numFmtId="0" fontId="27" fillId="8" borderId="10" xfId="0" applyFont="1" applyFill="1" applyBorder="1" applyAlignment="1">
      <alignment horizontal="left" vertical="center" wrapText="1"/>
    </xf>
    <xf numFmtId="168" fontId="39" fillId="0" borderId="93" xfId="0" applyNumberFormat="1" applyFont="1" applyBorder="1" applyAlignment="1">
      <alignment horizontal="center" vertical="center" wrapText="1"/>
    </xf>
    <xf numFmtId="168" fontId="39" fillId="0" borderId="61" xfId="0" applyNumberFormat="1" applyFont="1" applyBorder="1" applyAlignment="1">
      <alignment horizontal="center" vertical="center" wrapText="1"/>
    </xf>
    <xf numFmtId="168" fontId="39" fillId="0" borderId="94" xfId="0" applyNumberFormat="1" applyFont="1" applyBorder="1" applyAlignment="1">
      <alignment horizontal="center" vertical="center" wrapText="1"/>
    </xf>
    <xf numFmtId="168" fontId="39" fillId="0" borderId="22" xfId="0" applyNumberFormat="1" applyFont="1" applyBorder="1" applyAlignment="1">
      <alignment horizontal="center" vertical="center" wrapText="1"/>
    </xf>
    <xf numFmtId="168" fontId="39" fillId="0" borderId="95" xfId="0" applyNumberFormat="1" applyFont="1" applyBorder="1" applyAlignment="1">
      <alignment horizontal="center" vertical="center" wrapText="1"/>
    </xf>
    <xf numFmtId="0" fontId="38" fillId="8" borderId="96" xfId="0" applyFont="1" applyFill="1" applyBorder="1" applyAlignment="1">
      <alignment horizontal="center" vertical="center"/>
    </xf>
    <xf numFmtId="0" fontId="38" fillId="8" borderId="61" xfId="0" applyFont="1" applyFill="1" applyBorder="1" applyAlignment="1">
      <alignment horizontal="center" vertical="center"/>
    </xf>
    <xf numFmtId="0" fontId="40" fillId="8" borderId="69" xfId="0" applyFont="1" applyFill="1" applyBorder="1" applyAlignment="1">
      <alignment horizontal="center" vertical="center"/>
    </xf>
    <xf numFmtId="0" fontId="30" fillId="8" borderId="2" xfId="0" applyFont="1" applyFill="1" applyBorder="1" applyAlignment="1">
      <alignment horizontal="center" vertical="center"/>
    </xf>
    <xf numFmtId="0" fontId="38" fillId="8" borderId="97" xfId="0" applyFont="1" applyFill="1" applyBorder="1" applyAlignment="1" applyProtection="1">
      <alignment horizontal="center" vertical="center" wrapText="1"/>
      <protection locked="0"/>
    </xf>
    <xf numFmtId="0" fontId="38" fillId="8" borderId="74" xfId="0" applyFont="1" applyFill="1" applyBorder="1" applyAlignment="1" applyProtection="1">
      <alignment horizontal="center" vertical="center" wrapText="1"/>
      <protection locked="0"/>
    </xf>
    <xf numFmtId="0" fontId="43" fillId="8" borderId="108" xfId="0" applyFont="1" applyFill="1" applyBorder="1" applyAlignment="1">
      <alignment horizontal="center" vertical="center"/>
    </xf>
    <xf numFmtId="0" fontId="43" fillId="8" borderId="0" xfId="0" applyFont="1" applyFill="1" applyAlignment="1">
      <alignment horizontal="center" vertical="center"/>
    </xf>
    <xf numFmtId="0" fontId="38" fillId="8" borderId="116" xfId="0" applyFont="1" applyFill="1" applyBorder="1" applyAlignment="1">
      <alignment horizontal="center" vertical="center" textRotation="90"/>
    </xf>
    <xf numFmtId="0" fontId="38" fillId="8" borderId="117" xfId="0" applyFont="1" applyFill="1" applyBorder="1" applyAlignment="1">
      <alignment horizontal="center" vertical="center" textRotation="90"/>
    </xf>
    <xf numFmtId="0" fontId="40" fillId="0" borderId="0" xfId="0" applyFont="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center"/>
    </xf>
    <xf numFmtId="0" fontId="29" fillId="0" borderId="100" xfId="0" applyFont="1" applyBorder="1" applyAlignment="1">
      <alignment horizontal="justify" vertical="center" wrapText="1"/>
    </xf>
    <xf numFmtId="0" fontId="29" fillId="0" borderId="101" xfId="0" applyFont="1" applyBorder="1" applyAlignment="1">
      <alignment horizontal="justify" vertical="center" wrapText="1"/>
    </xf>
    <xf numFmtId="0" fontId="29" fillId="0" borderId="102" xfId="0" applyFont="1" applyBorder="1" applyAlignment="1">
      <alignment horizontal="justify" vertical="center" wrapText="1"/>
    </xf>
    <xf numFmtId="0" fontId="38" fillId="8" borderId="112" xfId="0" applyFont="1" applyFill="1" applyBorder="1" applyAlignment="1">
      <alignment horizontal="center" vertical="center" wrapText="1"/>
    </xf>
    <xf numFmtId="0" fontId="38" fillId="8" borderId="97" xfId="0" applyFont="1" applyFill="1" applyBorder="1" applyAlignment="1">
      <alignment horizontal="center" vertical="center" wrapText="1"/>
    </xf>
    <xf numFmtId="0" fontId="38" fillId="8" borderId="104" xfId="0" applyFont="1" applyFill="1" applyBorder="1" applyAlignment="1">
      <alignment horizontal="center" vertical="center" wrapText="1"/>
    </xf>
    <xf numFmtId="0" fontId="38" fillId="8" borderId="105" xfId="0" applyFont="1" applyFill="1" applyBorder="1" applyAlignment="1">
      <alignment horizontal="center" vertical="center" wrapText="1"/>
    </xf>
    <xf numFmtId="0" fontId="38" fillId="8" borderId="79" xfId="0" applyFont="1" applyFill="1" applyBorder="1" applyAlignment="1">
      <alignment horizontal="left" vertical="center" wrapText="1"/>
    </xf>
    <xf numFmtId="0" fontId="38" fillId="8" borderId="72" xfId="0" applyFont="1" applyFill="1" applyBorder="1" applyAlignment="1">
      <alignment horizontal="left" vertical="center" wrapText="1"/>
    </xf>
    <xf numFmtId="0" fontId="29" fillId="0" borderId="79" xfId="0" applyFont="1" applyBorder="1" applyAlignment="1">
      <alignment horizontal="center" vertical="center" wrapText="1"/>
    </xf>
    <xf numFmtId="0" fontId="29" fillId="0" borderId="98" xfId="0" applyFont="1" applyBorder="1" applyAlignment="1">
      <alignment horizontal="center" vertical="center" wrapText="1"/>
    </xf>
    <xf numFmtId="0" fontId="38" fillId="8" borderId="107" xfId="0" applyFont="1" applyFill="1" applyBorder="1" applyAlignment="1">
      <alignment horizontal="center" vertical="center" wrapText="1"/>
    </xf>
    <xf numFmtId="0" fontId="38" fillId="8" borderId="106" xfId="0" applyFont="1" applyFill="1" applyBorder="1" applyAlignment="1">
      <alignment horizontal="center" vertical="center" wrapText="1"/>
    </xf>
    <xf numFmtId="0" fontId="38" fillId="8" borderId="113" xfId="0" applyFont="1" applyFill="1" applyBorder="1" applyAlignment="1">
      <alignment horizontal="center" vertical="center" wrapText="1"/>
    </xf>
    <xf numFmtId="0" fontId="38" fillId="8" borderId="114" xfId="0" applyFont="1" applyFill="1" applyBorder="1" applyAlignment="1">
      <alignment horizontal="center" vertical="center" wrapText="1"/>
    </xf>
    <xf numFmtId="0" fontId="38" fillId="8" borderId="83" xfId="0" applyFont="1" applyFill="1" applyBorder="1" applyAlignment="1">
      <alignment horizontal="left" vertical="center" wrapText="1"/>
    </xf>
    <xf numFmtId="0" fontId="38" fillId="8" borderId="99" xfId="0" applyFont="1" applyFill="1" applyBorder="1" applyAlignment="1">
      <alignment horizontal="left" vertical="center" wrapText="1"/>
    </xf>
    <xf numFmtId="0" fontId="15" fillId="8" borderId="131" xfId="0" applyFont="1" applyFill="1" applyBorder="1" applyAlignment="1">
      <alignment horizontal="center" vertical="center" textRotation="90"/>
    </xf>
    <xf numFmtId="0" fontId="15" fillId="8" borderId="122" xfId="0" applyFont="1" applyFill="1" applyBorder="1" applyAlignment="1">
      <alignment horizontal="center" vertical="center" textRotation="90"/>
    </xf>
    <xf numFmtId="0" fontId="15" fillId="8" borderId="124" xfId="0" applyFont="1" applyFill="1" applyBorder="1" applyAlignment="1">
      <alignment horizontal="center" vertical="center" textRotation="90"/>
    </xf>
    <xf numFmtId="0" fontId="43" fillId="8" borderId="118" xfId="0" applyFont="1" applyFill="1" applyBorder="1" applyAlignment="1">
      <alignment horizontal="center" vertical="center"/>
    </xf>
    <xf numFmtId="0" fontId="48" fillId="0" borderId="119" xfId="0" applyFont="1" applyBorder="1" applyAlignment="1">
      <alignment horizontal="center" vertical="center" wrapText="1"/>
    </xf>
    <xf numFmtId="0" fontId="48" fillId="0" borderId="120"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1" xfId="0" applyFont="1" applyBorder="1" applyAlignment="1">
      <alignment horizontal="center" vertical="center" wrapText="1"/>
    </xf>
    <xf numFmtId="0" fontId="15" fillId="8" borderId="4" xfId="0" applyFont="1" applyFill="1" applyBorder="1" applyAlignment="1">
      <alignment horizontal="left" vertical="center" wrapText="1"/>
    </xf>
    <xf numFmtId="0" fontId="15" fillId="8" borderId="125" xfId="0" applyFont="1" applyFill="1" applyBorder="1" applyAlignment="1">
      <alignment horizontal="left" vertical="center" wrapText="1"/>
    </xf>
    <xf numFmtId="168" fontId="6" fillId="0" borderId="0" xfId="0" applyNumberFormat="1" applyFont="1" applyAlignment="1">
      <alignment horizontal="center" vertical="center" wrapText="1"/>
    </xf>
    <xf numFmtId="0" fontId="23" fillId="0" borderId="0" xfId="0" applyFont="1" applyAlignment="1">
      <alignment horizontal="center" vertical="center"/>
    </xf>
    <xf numFmtId="0" fontId="15" fillId="8" borderId="20" xfId="0" applyFont="1" applyFill="1" applyBorder="1" applyAlignment="1">
      <alignment horizontal="center" vertical="center" wrapText="1"/>
    </xf>
    <xf numFmtId="0" fontId="15" fillId="8" borderId="125"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8" borderId="21"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5" fillId="8" borderId="124"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18" xfId="0" applyFont="1" applyFill="1" applyBorder="1" applyAlignment="1">
      <alignment horizontal="left" vertical="center" wrapText="1"/>
    </xf>
    <xf numFmtId="0" fontId="15" fillId="8" borderId="129"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0" xfId="0" applyFont="1" applyFill="1" applyAlignment="1">
      <alignment horizontal="left" vertical="center" wrapText="1"/>
    </xf>
    <xf numFmtId="0" fontId="20" fillId="8" borderId="0" xfId="0" applyFont="1" applyFill="1" applyAlignment="1">
      <alignment horizontal="center" vertical="center" wrapText="1"/>
    </xf>
    <xf numFmtId="0" fontId="10" fillId="0" borderId="10" xfId="0" applyFont="1" applyBorder="1" applyAlignment="1">
      <alignment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22" fillId="5" borderId="4" xfId="0" applyFont="1" applyFill="1" applyBorder="1" applyAlignment="1">
      <alignment horizontal="center" vertical="center" textRotation="255"/>
    </xf>
    <xf numFmtId="0" fontId="22" fillId="5" borderId="4" xfId="0" applyFont="1" applyFill="1" applyBorder="1" applyAlignment="1">
      <alignment vertical="center" wrapText="1"/>
    </xf>
    <xf numFmtId="0" fontId="22" fillId="5" borderId="4" xfId="0" applyFont="1" applyFill="1" applyBorder="1" applyAlignment="1">
      <alignment horizontal="center" vertical="center" wrapText="1"/>
    </xf>
    <xf numFmtId="0" fontId="20" fillId="8" borderId="72" xfId="0" applyFont="1" applyFill="1" applyBorder="1" applyAlignment="1">
      <alignment horizontal="center" vertical="center"/>
    </xf>
    <xf numFmtId="0" fontId="26"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54" fillId="0" borderId="99" xfId="0" applyFont="1" applyBorder="1" applyAlignment="1">
      <alignment horizontal="justify" vertical="center" wrapText="1"/>
    </xf>
    <xf numFmtId="0" fontId="54" fillId="0" borderId="100" xfId="0" applyFont="1" applyBorder="1" applyAlignment="1">
      <alignment horizontal="justify" vertical="center" wrapText="1"/>
    </xf>
    <xf numFmtId="0" fontId="50" fillId="15" borderId="142" xfId="0" applyFont="1" applyFill="1" applyBorder="1" applyAlignment="1">
      <alignment horizontal="center" vertical="center" wrapText="1"/>
    </xf>
    <xf numFmtId="0" fontId="51" fillId="0" borderId="155" xfId="0" applyFont="1" applyBorder="1"/>
    <xf numFmtId="0" fontId="51" fillId="0" borderId="156" xfId="0" applyFont="1" applyBorder="1"/>
    <xf numFmtId="0" fontId="50" fillId="15" borderId="157" xfId="0" applyFont="1" applyFill="1" applyBorder="1" applyAlignment="1">
      <alignment horizontal="center" vertical="center" wrapText="1"/>
    </xf>
    <xf numFmtId="0" fontId="51" fillId="0" borderId="158" xfId="0" applyFont="1" applyBorder="1"/>
    <xf numFmtId="0" fontId="51" fillId="0" borderId="159" xfId="0" applyFont="1" applyBorder="1"/>
    <xf numFmtId="0" fontId="50" fillId="15" borderId="145" xfId="0" applyFont="1" applyFill="1" applyBorder="1" applyAlignment="1">
      <alignment horizontal="center" vertical="center" wrapText="1"/>
    </xf>
    <xf numFmtId="0" fontId="51" fillId="0" borderId="146" xfId="0" applyFont="1" applyBorder="1"/>
    <xf numFmtId="0" fontId="51" fillId="0" borderId="147" xfId="0" applyFont="1" applyBorder="1"/>
    <xf numFmtId="0" fontId="50" fillId="15" borderId="83" xfId="0" applyFont="1" applyFill="1" applyBorder="1" applyAlignment="1">
      <alignment horizontal="left" vertical="center" wrapText="1"/>
    </xf>
    <xf numFmtId="0" fontId="51" fillId="0" borderId="144" xfId="0" applyFont="1" applyBorder="1"/>
    <xf numFmtId="0" fontId="51" fillId="0" borderId="148" xfId="0" applyFont="1" applyBorder="1"/>
    <xf numFmtId="168" fontId="25" fillId="0" borderId="0" xfId="0" applyNumberFormat="1" applyFont="1" applyAlignment="1">
      <alignment horizontal="center" vertical="center" wrapText="1"/>
    </xf>
    <xf numFmtId="0" fontId="25" fillId="0" borderId="79" xfId="0" applyFont="1" applyBorder="1" applyAlignment="1">
      <alignment horizontal="center" vertical="center" wrapText="1"/>
    </xf>
    <xf numFmtId="0" fontId="25" fillId="0" borderId="98" xfId="0" applyFont="1" applyBorder="1" applyAlignment="1">
      <alignment horizontal="center" vertical="center" wrapText="1"/>
    </xf>
    <xf numFmtId="0" fontId="50" fillId="15" borderId="118" xfId="0" applyFont="1" applyFill="1" applyBorder="1" applyAlignment="1">
      <alignment horizontal="center" vertical="center" wrapText="1"/>
    </xf>
    <xf numFmtId="0" fontId="51" fillId="0" borderId="104" xfId="0" applyFont="1" applyBorder="1"/>
    <xf numFmtId="0" fontId="50" fillId="15" borderId="144" xfId="0" applyFont="1" applyFill="1" applyBorder="1" applyAlignment="1">
      <alignment horizontal="left" vertical="center" wrapText="1"/>
    </xf>
    <xf numFmtId="0" fontId="51" fillId="0" borderId="79" xfId="0" applyFont="1" applyBorder="1"/>
    <xf numFmtId="0" fontId="50" fillId="15" borderId="113" xfId="0" applyFont="1" applyFill="1" applyBorder="1" applyAlignment="1">
      <alignment horizontal="center" vertical="center" wrapText="1"/>
    </xf>
    <xf numFmtId="0" fontId="51" fillId="0" borderId="118" xfId="0" applyFont="1" applyBorder="1"/>
    <xf numFmtId="0" fontId="13" fillId="13" borderId="4" xfId="0" applyFont="1" applyFill="1" applyBorder="1" applyAlignment="1">
      <alignment horizontal="center" vertical="center"/>
    </xf>
    <xf numFmtId="0" fontId="13" fillId="14" borderId="4" xfId="0" applyFont="1" applyFill="1" applyBorder="1" applyAlignment="1">
      <alignment horizontal="center" vertical="center" wrapText="1"/>
    </xf>
    <xf numFmtId="0" fontId="13" fillId="14" borderId="4" xfId="0" applyFont="1" applyFill="1" applyBorder="1" applyAlignment="1">
      <alignment horizontal="center" vertical="center"/>
    </xf>
    <xf numFmtId="0" fontId="25" fillId="10" borderId="4" xfId="0" applyFont="1" applyFill="1" applyBorder="1" applyAlignment="1">
      <alignment horizontal="center" vertical="center" wrapText="1"/>
    </xf>
    <xf numFmtId="0" fontId="13" fillId="10" borderId="4" xfId="0" applyFont="1" applyFill="1" applyBorder="1" applyAlignment="1">
      <alignment horizontal="center" vertical="center" wrapText="1"/>
    </xf>
  </cellXfs>
  <cellStyles count="9">
    <cellStyle name="Estilo 1" xfId="1" xr:uid="{00000000-0005-0000-0000-000000000000}"/>
    <cellStyle name="Millares" xfId="2" builtinId="3"/>
    <cellStyle name="Millares [0]" xfId="3" builtinId="6"/>
    <cellStyle name="Millares 2" xfId="4" xr:uid="{00000000-0005-0000-0000-000003000000}"/>
    <cellStyle name="Moneda" xfId="5" builtinId="4"/>
    <cellStyle name="Moneda [0]" xfId="6" builtinId="7"/>
    <cellStyle name="Moneda 2" xfId="7" xr:uid="{00000000-0005-0000-0000-000006000000}"/>
    <cellStyle name="Normal" xfId="0" builtinId="0"/>
    <cellStyle name="Porcentaje" xfId="8" builtinId="5"/>
  </cellStyles>
  <dxfs count="102">
    <dxf>
      <font>
        <b/>
        <i val="0"/>
        <color auto="1"/>
        <name val="Cambria"/>
        <scheme val="none"/>
      </font>
      <fill>
        <patternFill>
          <bgColor theme="0" tint="-0.14996795556505021"/>
        </patternFill>
      </fill>
    </dxf>
    <dxf>
      <font>
        <color rgb="FFFFFF00"/>
      </font>
      <fill>
        <patternFill>
          <fgColor rgb="FFFF0000"/>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rgb="FFFF0000"/>
        </patternFill>
      </fill>
    </dxf>
    <dxf>
      <font>
        <b/>
        <i val="0"/>
        <color auto="1"/>
        <name val="Cambria"/>
        <scheme val="none"/>
      </font>
      <fill>
        <patternFill patternType="solid">
          <fgColor indexed="64"/>
          <bgColor rgb="FFFF0000"/>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name val="Cambria"/>
        <scheme val="none"/>
      </font>
      <fill>
        <patternFill patternType="solid">
          <fgColor indexed="64"/>
          <bgColor rgb="FFFF0000"/>
        </patternFill>
      </fill>
      <border>
        <left style="thin">
          <color indexed="64"/>
        </left>
        <right style="thin">
          <color indexed="64"/>
        </right>
        <top style="thin">
          <color indexed="64"/>
        </top>
        <bottom style="thin">
          <color indexed="64"/>
        </bottom>
      </border>
    </dxf>
    <dxf>
      <font>
        <b/>
        <i val="0"/>
        <color auto="1"/>
        <name val="Cambria"/>
        <scheme val="none"/>
      </font>
      <fill>
        <patternFill>
          <bgColor rgb="FFFF0000"/>
        </patternFill>
      </fill>
    </dxf>
    <dxf>
      <font>
        <b/>
        <i val="0"/>
        <color auto="1"/>
        <name val="Cambria"/>
        <scheme val="none"/>
      </font>
      <fill>
        <patternFill>
          <bgColor rgb="FFFF0000"/>
        </patternFill>
      </fill>
    </dxf>
    <dxf>
      <font>
        <color rgb="FF9C0006"/>
      </font>
      <fill>
        <patternFill>
          <bgColor rgb="FFFFC7CE"/>
        </patternFill>
      </fill>
    </dxf>
    <dxf>
      <font>
        <color rgb="FFFFFF00"/>
      </font>
      <fill>
        <patternFill>
          <bgColor rgb="FFFF0000"/>
        </patternFill>
      </fill>
    </dxf>
    <dxf>
      <font>
        <color rgb="FFFFFF00"/>
      </font>
      <fill>
        <patternFill>
          <bgColor rgb="FFFF0000"/>
        </patternFill>
      </fill>
    </dxf>
    <dxf>
      <font>
        <b/>
        <i val="0"/>
        <color auto="1"/>
        <name val="Cambria"/>
        <scheme val="none"/>
      </font>
      <fill>
        <patternFill>
          <bgColor rgb="FFFF0000"/>
        </patternFill>
      </fill>
    </dxf>
    <dxf>
      <font>
        <b/>
        <i val="0"/>
        <color auto="1"/>
        <name val="Cambria"/>
        <scheme val="none"/>
      </font>
      <fill>
        <patternFill>
          <bgColor rgb="FFFF0000"/>
        </patternFill>
      </fill>
    </dxf>
    <dxf>
      <font>
        <b/>
        <i val="0"/>
        <color auto="1"/>
        <name val="Cambria"/>
        <scheme val="none"/>
      </font>
      <fill>
        <patternFill>
          <bgColor theme="0" tint="-0.14996795556505021"/>
        </patternFill>
      </fill>
    </dxf>
    <dxf>
      <font>
        <color rgb="FFFFFF00"/>
      </font>
      <fill>
        <patternFill>
          <fgColor rgb="FFFF0000"/>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name val="Cambria"/>
        <scheme val="none"/>
      </font>
      <fill>
        <patternFill patternType="solid">
          <fgColor indexed="64"/>
          <bgColor rgb="FFFF0000"/>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name val="Cambria"/>
        <scheme val="none"/>
      </font>
      <fill>
        <patternFill patternType="solid">
          <fgColor indexed="64"/>
          <bgColor rgb="FFFF0000"/>
        </patternFill>
      </fill>
      <border>
        <left style="thin">
          <color indexed="64"/>
        </left>
        <right style="thin">
          <color indexed="64"/>
        </right>
        <top style="thin">
          <color indexed="64"/>
        </top>
        <bottom style="thin">
          <color indexed="64"/>
        </bottom>
      </border>
    </dxf>
    <dxf>
      <font>
        <b/>
        <i val="0"/>
        <color auto="1"/>
        <name val="Cambria"/>
        <scheme val="none"/>
      </font>
      <fill>
        <patternFill>
          <bgColor rgb="FFFF0000"/>
        </patternFill>
      </fill>
    </dxf>
    <dxf>
      <font>
        <color rgb="FFFFFF00"/>
      </font>
      <fill>
        <patternFill>
          <bgColor rgb="FFFF0000"/>
        </patternFill>
      </fill>
    </dxf>
    <dxf>
      <font>
        <color rgb="FFFFFF00"/>
      </font>
      <fill>
        <patternFill>
          <bgColor rgb="FFFF0000"/>
        </patternFill>
      </fill>
    </dxf>
    <dxf>
      <font>
        <b/>
        <i val="0"/>
        <color auto="1"/>
        <name val="Cambria"/>
        <scheme val="none"/>
      </font>
      <fill>
        <patternFill>
          <bgColor rgb="FFFF0000"/>
        </patternFill>
      </fill>
    </dxf>
    <dxf>
      <font>
        <b/>
        <i val="0"/>
        <color auto="1"/>
        <name val="Cambria"/>
        <scheme val="none"/>
      </font>
      <fill>
        <patternFill>
          <bgColor rgb="FFFF0000"/>
        </patternFill>
      </fill>
    </dxf>
    <dxf>
      <fill>
        <patternFill>
          <bgColor rgb="FFFF0000"/>
        </patternFill>
      </fill>
    </dxf>
    <dxf>
      <font>
        <b/>
        <i val="0"/>
        <color auto="1"/>
        <name val="Cambria"/>
        <scheme val="none"/>
      </font>
      <fill>
        <patternFill>
          <bgColor theme="0" tint="-0.14996795556505021"/>
        </patternFill>
      </fill>
    </dxf>
    <dxf>
      <font>
        <color rgb="FFFFFF00"/>
      </font>
      <fill>
        <patternFill>
          <fgColor rgb="FFFF0000"/>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color rgb="FF9C0006"/>
      </font>
      <fill>
        <patternFill>
          <bgColor rgb="FFFFC7CE"/>
        </patternFill>
      </fill>
    </dxf>
    <dxf>
      <font>
        <color rgb="FF9C0006"/>
      </font>
      <fill>
        <patternFill>
          <bgColor rgb="FFFFC7CE"/>
        </patternFill>
      </fill>
    </dxf>
    <dxf>
      <font>
        <b/>
        <i val="0"/>
        <color auto="1"/>
      </font>
      <fill>
        <patternFill>
          <bgColor rgb="FFFF0000"/>
        </patternFill>
      </fill>
    </dxf>
    <dxf>
      <font>
        <b/>
        <i val="0"/>
        <color auto="1"/>
      </font>
      <fill>
        <patternFill>
          <bgColor rgb="FF92D050"/>
        </patternFill>
      </fill>
    </dxf>
    <dxf>
      <font>
        <b/>
        <i val="0"/>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fill>
        <patternFill>
          <bgColor rgb="FFFF0000"/>
        </patternFill>
      </fill>
    </dxf>
    <dxf>
      <fill>
        <patternFill>
          <bgColor rgb="FFFF0000"/>
        </patternFill>
      </fill>
    </dxf>
    <dxf>
      <font>
        <b/>
        <i val="0"/>
        <color auto="1"/>
      </font>
      <fill>
        <patternFill>
          <bgColor rgb="FF92D050"/>
        </patternFill>
      </fill>
    </dxf>
    <dxf>
      <fill>
        <patternFill>
          <bgColor rgb="FF92D050"/>
        </patternFill>
      </fill>
    </dxf>
    <dxf>
      <fill>
        <patternFill>
          <bgColor rgb="FFFFFF00"/>
        </patternFill>
      </fill>
      <border>
        <left style="thin">
          <color indexed="64"/>
        </left>
        <right style="thin">
          <color indexed="64"/>
        </right>
        <top style="thin">
          <color indexed="64"/>
        </top>
        <bottom style="thin">
          <color indexed="64"/>
        </bottom>
      </border>
    </dxf>
    <dxf>
      <font>
        <color theme="0"/>
      </font>
      <fill>
        <patternFill>
          <bgColor theme="0"/>
        </patternFill>
      </fill>
    </dxf>
    <dxf>
      <fill>
        <patternFill>
          <bgColor rgb="FFFFFF00"/>
        </patternFill>
      </fill>
      <border>
        <left style="thin">
          <color indexed="64"/>
        </left>
        <right style="thin">
          <color indexed="64"/>
        </right>
        <top style="thin">
          <color indexed="64"/>
        </top>
        <bottom style="thin">
          <color indexed="64"/>
        </bottom>
      </border>
    </dxf>
    <dxf>
      <font>
        <color theme="0"/>
      </font>
      <fill>
        <patternFill>
          <bgColor theme="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FFC000"/>
        </patternFill>
      </fill>
    </dxf>
    <dxf>
      <font>
        <b/>
        <i val="0"/>
        <color auto="1"/>
      </font>
      <fill>
        <patternFill>
          <bgColor rgb="FFFF0000"/>
        </patternFill>
      </fill>
    </dxf>
    <dxf>
      <font>
        <b/>
        <i val="0"/>
        <color auto="1"/>
      </font>
      <fill>
        <patternFill>
          <bgColor rgb="FF92D050"/>
        </patternFill>
      </fill>
    </dxf>
    <dxf>
      <font>
        <color theme="4" tint="0.59996337778862885"/>
      </font>
      <fill>
        <patternFill>
          <bgColor theme="4" tint="0.59996337778862885"/>
        </patternFill>
      </fill>
      <border>
        <left style="thin">
          <color indexed="64"/>
        </left>
        <right style="thin">
          <color indexed="64"/>
        </right>
        <top style="thin">
          <color indexed="64"/>
        </top>
        <bottom style="thin">
          <color indexed="64"/>
        </bottom>
      </border>
    </dxf>
    <dxf>
      <font>
        <color theme="0"/>
      </font>
    </dxf>
    <dxf>
      <font>
        <color theme="0"/>
      </font>
      <fill>
        <patternFill>
          <bgColor theme="3" tint="-0.24994659260841701"/>
        </patternFill>
      </fill>
    </dxf>
    <dxf>
      <font>
        <color theme="3" tint="-0.24994659260841701"/>
      </font>
      <fill>
        <patternFill>
          <bgColor theme="3" tint="-0.24994659260841701"/>
        </patternFill>
      </fill>
    </dxf>
    <dxf>
      <font>
        <color theme="4" tint="-0.499984740745262"/>
      </font>
      <fill>
        <patternFill>
          <bgColor theme="3" tint="-0.24994659260841701"/>
        </patternFill>
      </fill>
    </dxf>
    <dxf>
      <font>
        <color auto="1"/>
      </font>
      <fill>
        <patternFill>
          <bgColor theme="4" tint="0.59996337778862885"/>
        </patternFill>
      </fill>
      <border>
        <left style="thin">
          <color indexed="64"/>
        </left>
        <right style="thin">
          <color indexed="64"/>
        </right>
        <top style="thin">
          <color indexed="64"/>
        </top>
        <bottom style="thin">
          <color indexed="64"/>
        </bottom>
      </border>
    </dxf>
    <dxf>
      <font>
        <color theme="0"/>
      </font>
      <fill>
        <patternFill>
          <bgColor theme="0"/>
        </patternFill>
      </fill>
      <border>
        <left style="thin">
          <color theme="3" tint="-0.24994659260841701"/>
        </left>
        <right style="thin">
          <color theme="3" tint="-0.24994659260841701"/>
        </right>
        <top style="thin">
          <color theme="3" tint="-0.24994659260841701"/>
        </top>
        <bottom style="thin">
          <color theme="3" tint="-0.24994659260841701"/>
        </bottom>
      </border>
    </dxf>
    <dxf>
      <font>
        <color theme="0"/>
      </font>
    </dxf>
    <dxf>
      <font>
        <b val="0"/>
        <i val="0"/>
        <color theme="0"/>
      </font>
    </dxf>
    <dxf>
      <font>
        <color auto="1"/>
      </font>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border>
    </dxf>
  </dxfs>
  <tableStyles count="0" defaultTableStyle="TableStyleMedium2" defaultPivotStyle="PivotStyleLight16"/>
  <colors>
    <mruColors>
      <color rgb="FF99CC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5501004</xdr:colOff>
      <xdr:row>6</xdr:row>
      <xdr:rowOff>99484</xdr:rowOff>
    </xdr:from>
    <xdr:to>
      <xdr:col>1</xdr:col>
      <xdr:colOff>6184641</xdr:colOff>
      <xdr:row>6</xdr:row>
      <xdr:rowOff>261910</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5695737" y="2207684"/>
          <a:ext cx="683637" cy="162426"/>
        </a:xfrm>
        <a:prstGeom prst="rect">
          <a:avLst/>
        </a:prstGeom>
        <a:solidFill>
          <a:schemeClr val="tx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s-CL"/>
        </a:p>
      </xdr:txBody>
    </xdr:sp>
    <xdr:clientData/>
  </xdr:twoCellAnchor>
  <xdr:twoCellAnchor>
    <xdr:from>
      <xdr:col>1</xdr:col>
      <xdr:colOff>5477934</xdr:colOff>
      <xdr:row>6</xdr:row>
      <xdr:rowOff>42333</xdr:rowOff>
    </xdr:from>
    <xdr:to>
      <xdr:col>1</xdr:col>
      <xdr:colOff>6447250</xdr:colOff>
      <xdr:row>7</xdr:row>
      <xdr:rowOff>76200</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5672667" y="2150533"/>
          <a:ext cx="96931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42386</xdr:colOff>
      <xdr:row>8</xdr:row>
      <xdr:rowOff>85726</xdr:rowOff>
    </xdr:from>
    <xdr:to>
      <xdr:col>9</xdr:col>
      <xdr:colOff>762954</xdr:colOff>
      <xdr:row>10</xdr:row>
      <xdr:rowOff>38100</xdr:rowOff>
    </xdr:to>
    <xdr:sp macro="" textlink="">
      <xdr:nvSpPr>
        <xdr:cNvPr id="2" name="1 Flecha izquierda">
          <a:extLst>
            <a:ext uri="{FF2B5EF4-FFF2-40B4-BE49-F238E27FC236}">
              <a16:creationId xmlns:a16="http://schemas.microsoft.com/office/drawing/2014/main" id="{00000000-0008-0000-0200-000002000000}"/>
            </a:ext>
          </a:extLst>
        </xdr:cNvPr>
        <xdr:cNvSpPr/>
      </xdr:nvSpPr>
      <xdr:spPr>
        <a:xfrm>
          <a:off x="12977336" y="542926"/>
          <a:ext cx="720568" cy="1019174"/>
        </a:xfrm>
        <a:prstGeom prst="leftArrow">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L"/>
        </a:p>
      </xdr:txBody>
    </xdr:sp>
    <xdr:clientData/>
  </xdr:twoCellAnchor>
  <xdr:twoCellAnchor>
    <xdr:from>
      <xdr:col>9</xdr:col>
      <xdr:colOff>80487</xdr:colOff>
      <xdr:row>25</xdr:row>
      <xdr:rowOff>0</xdr:rowOff>
    </xdr:from>
    <xdr:to>
      <xdr:col>9</xdr:col>
      <xdr:colOff>824734</xdr:colOff>
      <xdr:row>26</xdr:row>
      <xdr:rowOff>57150</xdr:rowOff>
    </xdr:to>
    <xdr:sp macro="" textlink="">
      <xdr:nvSpPr>
        <xdr:cNvPr id="6" name="1 Flecha izquierda">
          <a:extLst>
            <a:ext uri="{FF2B5EF4-FFF2-40B4-BE49-F238E27FC236}">
              <a16:creationId xmlns:a16="http://schemas.microsoft.com/office/drawing/2014/main" id="{00000000-0008-0000-0200-000006000000}"/>
            </a:ext>
          </a:extLst>
        </xdr:cNvPr>
        <xdr:cNvSpPr/>
      </xdr:nvSpPr>
      <xdr:spPr>
        <a:xfrm>
          <a:off x="13015437" y="4943475"/>
          <a:ext cx="744247" cy="876300"/>
        </a:xfrm>
        <a:prstGeom prst="leftArrow">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L"/>
        </a:p>
      </xdr:txBody>
    </xdr:sp>
    <xdr:clientData/>
  </xdr:twoCellAnchor>
  <xdr:twoCellAnchor>
    <xdr:from>
      <xdr:col>9</xdr:col>
      <xdr:colOff>42862</xdr:colOff>
      <xdr:row>18</xdr:row>
      <xdr:rowOff>0</xdr:rowOff>
    </xdr:from>
    <xdr:to>
      <xdr:col>9</xdr:col>
      <xdr:colOff>754447</xdr:colOff>
      <xdr:row>20</xdr:row>
      <xdr:rowOff>0</xdr:rowOff>
    </xdr:to>
    <xdr:sp macro="" textlink="">
      <xdr:nvSpPr>
        <xdr:cNvPr id="4" name="1 Flecha izquierda">
          <a:extLst>
            <a:ext uri="{FF2B5EF4-FFF2-40B4-BE49-F238E27FC236}">
              <a16:creationId xmlns:a16="http://schemas.microsoft.com/office/drawing/2014/main" id="{CE7AA623-C383-4E89-AC4D-5AEE95578871}"/>
            </a:ext>
          </a:extLst>
        </xdr:cNvPr>
        <xdr:cNvSpPr/>
      </xdr:nvSpPr>
      <xdr:spPr>
        <a:xfrm>
          <a:off x="12781115" y="4314940"/>
          <a:ext cx="711585" cy="1055783"/>
        </a:xfrm>
        <a:prstGeom prst="leftArrow">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L"/>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ETALLE%20PRESUPUESTO"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ETALLE%20APORTE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20EQUIPAMIENTO"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II.-%20PRESUPUESTO%20FINAL"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OTIZACIONE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RESUPUESTO%20MODIFICADO"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ALDOS%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PRESUPUES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APORT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I"/>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TIZACION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MODIFICADO"/>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DOS "/>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Roxany Barahona Ligueno" id="{E1B7BFAE-069B-4CD8-8ABE-F039D075B6A0}" userId="S::rbarahona@anid.cl::cc50f002-2f9b-4816-8a39-ce483614177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dk1"/>
        </a:lnRef>
        <a:fillRef idx="0">
          <a:schemeClr val="dk1"/>
        </a:fillRef>
        <a:effectRef idx="0">
          <a:schemeClr val="dk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7" dT="2024-11-28T17:31:00.24" personId="{E1B7BFAE-069B-4CD8-8ABE-F039D075B6A0}" id="{7747C0B7-84D9-4BD1-9081-7F3B61FF8809}">
    <text>Amount linked to the sheet “Details Contributions”.-</text>
  </threadedComment>
  <threadedComment ref="F8" dT="2024-11-28T17:31:00.24" personId="{E1B7BFAE-069B-4CD8-8ABE-F039D075B6A0}" id="{9E27F241-DB81-4F29-A3F5-F13B95E6C7AE}">
    <text>Amount linked to the sheet “Details Contributions”.-</text>
  </threadedComment>
  <threadedComment ref="F9" dT="2024-11-28T17:31:00.24" personId="{E1B7BFAE-069B-4CD8-8ABE-F039D075B6A0}" id="{82408814-4152-44CD-99FE-7EDE844F8F31}">
    <text>Amount linked to the sheet “Details Contributions”.-</text>
  </threadedComment>
  <threadedComment ref="F10" dT="2024-11-28T17:31:00.24" personId="{E1B7BFAE-069B-4CD8-8ABE-F039D075B6A0}" id="{D2CF4E5E-8C51-420E-82E8-B0BDC0F3A18F}">
    <text>Amount linked to the sheet “Details Contributions”.-</text>
  </threadedComment>
  <threadedComment ref="G10" dT="2024-11-28T17:31:00.24" personId="{E1B7BFAE-069B-4CD8-8ABE-F039D075B6A0}" id="{97296C84-8518-463C-A265-19519554EB6C}">
    <text>Amount linked to the sheet “Details Contributions”.-</text>
  </threadedComment>
  <threadedComment ref="F11" dT="2024-11-28T17:31:00.24" personId="{E1B7BFAE-069B-4CD8-8ABE-F039D075B6A0}" id="{0FEDE62E-DA8F-4497-B253-9A7143A2C686}">
    <text>Amount linked to the sheet “Details Contributions”.-</text>
  </threadedComment>
  <threadedComment ref="G11" dT="2024-11-28T17:31:00.24" personId="{E1B7BFAE-069B-4CD8-8ABE-F039D075B6A0}" id="{22754D7A-FD39-4643-9FC8-E73270AB7948}">
    <text>Amount linked to the sheet “Details Contributions”.-</text>
  </threadedComment>
  <threadedComment ref="F12" dT="2024-11-28T17:31:00.24" personId="{E1B7BFAE-069B-4CD8-8ABE-F039D075B6A0}" id="{4C2132C1-95B1-4F9B-8A77-39EE41B1D932}">
    <text>Amount linked to the sheet “Details Contributions”.-</text>
  </threadedComment>
  <threadedComment ref="G12" dT="2024-11-28T17:31:00.24" personId="{E1B7BFAE-069B-4CD8-8ABE-F039D075B6A0}" id="{AA8553E4-FE68-4AF9-892E-D59933E81A74}">
    <text>Amount linked to the sheet “Details Contributions”.-</text>
  </threadedComment>
  <threadedComment ref="F14" dT="2024-11-28T17:31:00.24" personId="{E1B7BFAE-069B-4CD8-8ABE-F039D075B6A0}" id="{D5AADBDA-9379-4179-8B7F-8D544F225AD8}">
    <text>Amount linked to the sheet “Details Contributions”.-</text>
  </threadedComment>
  <threadedComment ref="G14" dT="2024-11-28T17:31:00.24" personId="{E1B7BFAE-069B-4CD8-8ABE-F039D075B6A0}" id="{94C6E894-BB59-46AC-A061-F836D0DDCB86}">
    <text>Amount linked to the sheet “Details Contributions”.-</text>
  </threadedComment>
  <threadedComment ref="F15" dT="2024-11-28T17:31:00.24" personId="{E1B7BFAE-069B-4CD8-8ABE-F039D075B6A0}" id="{6CAD7DFE-7651-42C0-BA31-2E4780BB515F}">
    <text>Amount linked to the sheet “Details Contributions”.-</text>
  </threadedComment>
  <threadedComment ref="G15" dT="2024-11-28T17:31:00.24" personId="{E1B7BFAE-069B-4CD8-8ABE-F039D075B6A0}" id="{722ECA21-BE08-4B3E-BA5D-0FA62D30CF95}">
    <text>Amount linked to the sheet “Details Contributions”.-</text>
  </threadedComment>
  <threadedComment ref="F16" dT="2024-11-28T17:31:00.24" personId="{E1B7BFAE-069B-4CD8-8ABE-F039D075B6A0}" id="{67111346-BDF1-4A29-B0FB-AB508734B920}">
    <text>Amount linked to the sheet “Details Contributions”.-</text>
  </threadedComment>
  <threadedComment ref="G16" dT="2024-11-28T17:31:00.24" personId="{E1B7BFAE-069B-4CD8-8ABE-F039D075B6A0}" id="{E6FEB91A-C1FA-4301-843A-C0FEC2C1DA72}">
    <text>Amount linked to the sheet “Details Contributions”.-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G7" dT="2024-11-28T15:09:40.72" personId="{E1B7BFAE-069B-4CD8-8ABE-F039D075B6A0}" id="{6416544C-BAA6-44C9-B94B-85025502D9A1}">
    <text>You can modify the amount if this contribution is distributed among different institutions.-</text>
  </threadedComment>
  <threadedComment ref="G8" dT="2024-11-28T15:09:40.72" personId="{E1B7BFAE-069B-4CD8-8ABE-F039D075B6A0}" id="{A836B8F4-8564-4690-BFC2-29E84491B28B}">
    <text>You can modify the amount if this contribution is distributed among different institutions.-</text>
  </threadedComment>
  <threadedComment ref="G9" dT="2024-11-28T15:09:40.72" personId="{E1B7BFAE-069B-4CD8-8ABE-F039D075B6A0}" id="{E3DE752B-1B9E-4C70-B5C8-CF76AD25EB2D}">
    <text>You can modify the amount if this contribution is distributed among different institutions.-</text>
  </threadedComment>
  <threadedComment ref="G11" dT="2024-11-28T15:09:40.72" personId="{E1B7BFAE-069B-4CD8-8ABE-F039D075B6A0}" id="{712D6174-633C-4045-9668-9264204C1856}">
    <text>You can modify the amount if this contribution is distributed among different institutions.-</text>
  </threadedComment>
  <threadedComment ref="G12" dT="2024-11-28T15:09:40.72" personId="{E1B7BFAE-069B-4CD8-8ABE-F039D075B6A0}" id="{56A8BEC2-E32A-4170-B962-B3FC9247BFD3}">
    <text>You can modify the amount if this contribution is distributed among different institutions.-</text>
  </threadedComment>
  <threadedComment ref="G13" dT="2024-11-28T15:09:40.72" personId="{E1B7BFAE-069B-4CD8-8ABE-F039D075B6A0}" id="{43CBB78D-9BF5-436F-A634-EB8C5A5A41DD}">
    <text>You can modify the amount if this contribution is distributed among different institutions.-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B1:H15"/>
  <sheetViews>
    <sheetView showGridLines="0" showRowColHeaders="0" tabSelected="1" topLeftCell="B1" zoomScale="90" zoomScaleNormal="90" workbookViewId="0">
      <selection activeCell="B1" sqref="B1"/>
    </sheetView>
  </sheetViews>
  <sheetFormatPr baseColWidth="10" defaultColWidth="11.42578125" defaultRowHeight="15" x14ac:dyDescent="0.25"/>
  <cols>
    <col min="1" max="1" width="2.85546875" style="11" customWidth="1"/>
    <col min="2" max="2" width="223.140625" style="11" customWidth="1"/>
    <col min="3" max="3" width="5.7109375" style="11" customWidth="1"/>
    <col min="4" max="5" width="11.42578125" style="11"/>
    <col min="6" max="6" width="15" style="11" customWidth="1"/>
    <col min="7" max="12" width="11.42578125" style="11"/>
    <col min="13" max="13" width="7.7109375" style="11" customWidth="1"/>
    <col min="14" max="16384" width="11.42578125" style="11"/>
  </cols>
  <sheetData>
    <row r="1" spans="2:8" s="240" customFormat="1" ht="21" customHeight="1" x14ac:dyDescent="0.25">
      <c r="B1" s="5" t="s">
        <v>0</v>
      </c>
    </row>
    <row r="2" spans="2:8" ht="9.6" customHeight="1" x14ac:dyDescent="0.25"/>
    <row r="3" spans="2:8" ht="63.6" customHeight="1" x14ac:dyDescent="0.25">
      <c r="B3" s="3" t="s">
        <v>76</v>
      </c>
      <c r="C3" s="241"/>
      <c r="D3" s="241"/>
      <c r="E3" s="241"/>
      <c r="F3" s="241"/>
      <c r="G3" s="241"/>
      <c r="H3" s="241"/>
    </row>
    <row r="4" spans="2:8" ht="22.5" customHeight="1" x14ac:dyDescent="0.25">
      <c r="B4" s="4" t="s">
        <v>1</v>
      </c>
    </row>
    <row r="5" spans="2:8" ht="82.15" customHeight="1" x14ac:dyDescent="0.25">
      <c r="B5" s="330" t="s">
        <v>160</v>
      </c>
    </row>
    <row r="6" spans="2:8" ht="22.5" customHeight="1" x14ac:dyDescent="0.25">
      <c r="B6" s="4" t="s">
        <v>2</v>
      </c>
    </row>
    <row r="7" spans="2:8" ht="28.15" customHeight="1" x14ac:dyDescent="0.25">
      <c r="B7" s="1" t="s">
        <v>3</v>
      </c>
    </row>
    <row r="8" spans="2:8" ht="28.15" customHeight="1" x14ac:dyDescent="0.25">
      <c r="B8" s="2" t="s">
        <v>99</v>
      </c>
    </row>
    <row r="9" spans="2:8" ht="53.25" customHeight="1" x14ac:dyDescent="0.25">
      <c r="B9" s="364" t="s">
        <v>161</v>
      </c>
    </row>
    <row r="10" spans="2:8" ht="32.450000000000003" customHeight="1" x14ac:dyDescent="0.25">
      <c r="B10" s="2" t="s">
        <v>77</v>
      </c>
    </row>
    <row r="11" spans="2:8" ht="28.15" customHeight="1" x14ac:dyDescent="0.25">
      <c r="B11" s="1" t="s">
        <v>85</v>
      </c>
    </row>
    <row r="12" spans="2:8" ht="50.25" customHeight="1" x14ac:dyDescent="0.25">
      <c r="B12" s="365" t="s">
        <v>162</v>
      </c>
    </row>
    <row r="13" spans="2:8" ht="28.15" customHeight="1" x14ac:dyDescent="0.25">
      <c r="B13" s="2" t="s">
        <v>118</v>
      </c>
    </row>
    <row r="14" spans="2:8" ht="28.15" customHeight="1" x14ac:dyDescent="0.25">
      <c r="B14" s="1" t="s">
        <v>119</v>
      </c>
    </row>
    <row r="15" spans="2:8" x14ac:dyDescent="0.25">
      <c r="B15" s="241"/>
    </row>
  </sheetData>
  <sheetProtection algorithmName="SHA-512" hashValue="VYZTrtDPiFNquFudphVggNnjyi8wtiuaZCKU5ebhqh1DfIUNI4xlqDV4z/dGPcGSBLnSLRdcJFRN72bns+10zg==" saltValue="zfK/cdJGpdLEq8ucLe+FzQ==" spinCount="100000" sheet="1" selectLockedCells="1" selectUnlockedCells="1"/>
  <printOptions horizontalCentered="1"/>
  <pageMargins left="0" right="0" top="0.78740157480314965" bottom="0.98425196850393704" header="0.31496062992125984" footer="0.59055118110236227"/>
  <pageSetup scale="75" orientation="landscape" r:id="rId1"/>
  <headerFooter alignWithMargins="0">
    <oddFooter>&amp;L&amp;A - &amp;F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1"/>
  <sheetViews>
    <sheetView workbookViewId="0">
      <pane xSplit="1" ySplit="3" topLeftCell="B4" activePane="bottomRight" state="frozen"/>
      <selection pane="topRight" activeCell="B1" sqref="B1"/>
      <selection pane="bottomLeft" activeCell="A4" sqref="A4"/>
      <selection pane="bottomRight" activeCell="C5" sqref="C5"/>
    </sheetView>
  </sheetViews>
  <sheetFormatPr baseColWidth="10" defaultColWidth="11.5703125" defaultRowHeight="15" x14ac:dyDescent="0.25"/>
  <cols>
    <col min="1" max="1" width="33.7109375" style="242" customWidth="1"/>
    <col min="2" max="2" width="25.28515625" style="278" customWidth="1"/>
    <col min="3" max="4" width="13.140625" style="12" customWidth="1"/>
    <col min="5" max="5" width="4.7109375" style="12" customWidth="1"/>
    <col min="6" max="6" width="14.7109375" style="12" customWidth="1"/>
    <col min="7" max="7" width="12.42578125" style="12" customWidth="1"/>
    <col min="8" max="8" width="5.28515625" style="12" customWidth="1"/>
    <col min="9" max="9" width="14.7109375" style="12" customWidth="1"/>
    <col min="10" max="10" width="12.42578125" style="12" customWidth="1"/>
    <col min="11" max="13" width="11.5703125" style="12"/>
    <col min="14" max="14" width="4.7109375" customWidth="1"/>
    <col min="15" max="15" width="14.7109375" style="12" customWidth="1"/>
    <col min="16" max="16" width="12.42578125" style="12" customWidth="1"/>
    <col min="17" max="19" width="11.5703125" style="12"/>
    <col min="20" max="20" width="4.7109375" customWidth="1"/>
    <col min="21" max="16384" width="11.5703125" style="12"/>
  </cols>
  <sheetData>
    <row r="1" spans="1:23" ht="20.45" customHeight="1" x14ac:dyDescent="0.25">
      <c r="C1" s="517" t="s">
        <v>95</v>
      </c>
      <c r="D1" s="517"/>
      <c r="E1" s="242"/>
      <c r="F1" s="518" t="s">
        <v>96</v>
      </c>
      <c r="G1" s="518"/>
      <c r="I1" s="515" t="s">
        <v>71</v>
      </c>
      <c r="J1" s="515"/>
      <c r="O1" s="515" t="s">
        <v>71</v>
      </c>
      <c r="P1" s="515"/>
    </row>
    <row r="2" spans="1:23" ht="18" customHeight="1" x14ac:dyDescent="0.25">
      <c r="C2" s="284" t="s">
        <v>97</v>
      </c>
      <c r="D2" s="285"/>
      <c r="E2" s="243"/>
      <c r="F2" s="284" t="s">
        <v>97</v>
      </c>
      <c r="G2" s="285"/>
      <c r="I2" s="289" t="s">
        <v>97</v>
      </c>
      <c r="J2" s="290"/>
      <c r="K2" s="516" t="s">
        <v>92</v>
      </c>
      <c r="L2" s="516"/>
      <c r="M2" s="516"/>
      <c r="O2" s="289" t="s">
        <v>97</v>
      </c>
      <c r="P2" s="290"/>
      <c r="Q2" s="516" t="s">
        <v>92</v>
      </c>
      <c r="R2" s="516"/>
      <c r="S2" s="516"/>
      <c r="U2" s="514" t="s">
        <v>94</v>
      </c>
      <c r="V2" s="514"/>
      <c r="W2" s="514"/>
    </row>
    <row r="3" spans="1:23" ht="15.6" customHeight="1" x14ac:dyDescent="0.25">
      <c r="B3" s="283" t="s">
        <v>91</v>
      </c>
      <c r="C3" s="286" t="s">
        <v>72</v>
      </c>
      <c r="D3" s="287" t="s">
        <v>73</v>
      </c>
      <c r="E3" s="244"/>
      <c r="F3" s="286" t="s">
        <v>72</v>
      </c>
      <c r="G3" s="287" t="s">
        <v>73</v>
      </c>
      <c r="H3" s="244"/>
      <c r="I3" s="291" t="s">
        <v>72</v>
      </c>
      <c r="J3" s="292" t="s">
        <v>73</v>
      </c>
      <c r="K3" s="292" t="s">
        <v>74</v>
      </c>
      <c r="L3" s="295" t="s">
        <v>93</v>
      </c>
      <c r="M3" s="295" t="s">
        <v>75</v>
      </c>
      <c r="O3" s="291" t="s">
        <v>72</v>
      </c>
      <c r="P3" s="292" t="s">
        <v>73</v>
      </c>
      <c r="Q3" s="292" t="s">
        <v>74</v>
      </c>
      <c r="R3" s="295" t="s">
        <v>93</v>
      </c>
      <c r="S3" s="295" t="s">
        <v>75</v>
      </c>
      <c r="U3" s="288" t="s">
        <v>74</v>
      </c>
      <c r="V3" s="296" t="s">
        <v>93</v>
      </c>
      <c r="W3" s="296" t="s">
        <v>75</v>
      </c>
    </row>
    <row r="4" spans="1:23" ht="22.15" customHeight="1" x14ac:dyDescent="0.25">
      <c r="A4" s="245" t="s">
        <v>17</v>
      </c>
      <c r="B4" s="279"/>
      <c r="C4" s="246"/>
      <c r="D4" s="247">
        <f>+C4*$D$2</f>
        <v>0</v>
      </c>
      <c r="E4" s="244"/>
      <c r="F4" s="246"/>
      <c r="G4" s="247">
        <f t="shared" ref="G4:G10" si="0">+F4*$G$2</f>
        <v>0</v>
      </c>
      <c r="H4" s="244"/>
      <c r="I4" s="246"/>
      <c r="J4" s="247">
        <f t="shared" ref="J4:J10" si="1">+I4*$J$2</f>
        <v>0</v>
      </c>
      <c r="K4" s="247"/>
      <c r="L4" s="248"/>
      <c r="M4" s="249">
        <f>SUM(K4:L4)</f>
        <v>0</v>
      </c>
      <c r="O4" s="246"/>
      <c r="P4" s="247">
        <f t="shared" ref="P4:P10" si="2">+O4*$J$2</f>
        <v>0</v>
      </c>
      <c r="Q4" s="247"/>
      <c r="R4" s="248"/>
      <c r="S4" s="249">
        <f>SUM(Q4:R4)</f>
        <v>0</v>
      </c>
      <c r="U4" s="247">
        <f>SUMIF($I$3:$T$3,U$3,$I4:$T4)</f>
        <v>0</v>
      </c>
      <c r="V4" s="247">
        <f>SUMIF($I$3:$T$3,V$3,$I4:$T4)</f>
        <v>0</v>
      </c>
      <c r="W4" s="249">
        <f>SUM(U4:V4)</f>
        <v>0</v>
      </c>
    </row>
    <row r="5" spans="1:23" ht="22.15" customHeight="1" x14ac:dyDescent="0.25">
      <c r="A5" s="245" t="s">
        <v>78</v>
      </c>
      <c r="B5" s="279"/>
      <c r="C5" s="246"/>
      <c r="D5" s="247">
        <f t="shared" ref="D5:D10" si="3">+C5*$D$2</f>
        <v>0</v>
      </c>
      <c r="E5" s="244"/>
      <c r="F5" s="246"/>
      <c r="G5" s="247">
        <f t="shared" si="0"/>
        <v>0</v>
      </c>
      <c r="H5" s="244"/>
      <c r="I5" s="246"/>
      <c r="J5" s="247">
        <f t="shared" si="1"/>
        <v>0</v>
      </c>
      <c r="K5" s="247"/>
      <c r="L5" s="248"/>
      <c r="M5" s="249">
        <f t="shared" ref="M5:M10" si="4">SUM(K5:L5)</f>
        <v>0</v>
      </c>
      <c r="O5" s="246"/>
      <c r="P5" s="247">
        <f t="shared" si="2"/>
        <v>0</v>
      </c>
      <c r="Q5" s="247"/>
      <c r="R5" s="248"/>
      <c r="S5" s="249">
        <f t="shared" ref="S5:S10" si="5">SUM(Q5:R5)</f>
        <v>0</v>
      </c>
      <c r="U5" s="247">
        <f t="shared" ref="U5:V10" si="6">SUMIF($I$3:$T$3,U$3,$I5:$T5)</f>
        <v>0</v>
      </c>
      <c r="V5" s="247">
        <f t="shared" si="6"/>
        <v>0</v>
      </c>
      <c r="W5" s="249">
        <f t="shared" ref="W5:W10" si="7">SUM(U5:V5)</f>
        <v>0</v>
      </c>
    </row>
    <row r="6" spans="1:23" ht="22.15" customHeight="1" x14ac:dyDescent="0.25">
      <c r="A6" s="245" t="s">
        <v>28</v>
      </c>
      <c r="B6" s="279"/>
      <c r="C6" s="246"/>
      <c r="D6" s="247">
        <f t="shared" si="3"/>
        <v>0</v>
      </c>
      <c r="E6" s="244"/>
      <c r="F6" s="246"/>
      <c r="G6" s="247">
        <f t="shared" si="0"/>
        <v>0</v>
      </c>
      <c r="H6" s="244"/>
      <c r="I6" s="246"/>
      <c r="J6" s="247">
        <f t="shared" si="1"/>
        <v>0</v>
      </c>
      <c r="K6" s="247"/>
      <c r="L6" s="248"/>
      <c r="M6" s="249">
        <f t="shared" si="4"/>
        <v>0</v>
      </c>
      <c r="O6" s="246"/>
      <c r="P6" s="247">
        <f t="shared" si="2"/>
        <v>0</v>
      </c>
      <c r="Q6" s="247"/>
      <c r="R6" s="248"/>
      <c r="S6" s="249">
        <f t="shared" si="5"/>
        <v>0</v>
      </c>
      <c r="U6" s="247">
        <f t="shared" si="6"/>
        <v>0</v>
      </c>
      <c r="V6" s="247">
        <f t="shared" si="6"/>
        <v>0</v>
      </c>
      <c r="W6" s="249">
        <f t="shared" si="7"/>
        <v>0</v>
      </c>
    </row>
    <row r="7" spans="1:23" ht="22.15" customHeight="1" x14ac:dyDescent="0.25">
      <c r="A7" s="245" t="s">
        <v>29</v>
      </c>
      <c r="B7" s="279"/>
      <c r="C7" s="246"/>
      <c r="D7" s="247">
        <f t="shared" si="3"/>
        <v>0</v>
      </c>
      <c r="E7" s="244"/>
      <c r="F7" s="246"/>
      <c r="G7" s="247">
        <f t="shared" si="0"/>
        <v>0</v>
      </c>
      <c r="H7" s="244"/>
      <c r="I7" s="246"/>
      <c r="J7" s="247">
        <f t="shared" si="1"/>
        <v>0</v>
      </c>
      <c r="K7" s="247"/>
      <c r="L7" s="248"/>
      <c r="M7" s="249">
        <f t="shared" si="4"/>
        <v>0</v>
      </c>
      <c r="O7" s="246"/>
      <c r="P7" s="247">
        <f t="shared" si="2"/>
        <v>0</v>
      </c>
      <c r="Q7" s="247"/>
      <c r="R7" s="248"/>
      <c r="S7" s="249">
        <f t="shared" si="5"/>
        <v>0</v>
      </c>
      <c r="U7" s="247">
        <f t="shared" si="6"/>
        <v>0</v>
      </c>
      <c r="V7" s="247">
        <f t="shared" si="6"/>
        <v>0</v>
      </c>
      <c r="W7" s="249">
        <f t="shared" si="7"/>
        <v>0</v>
      </c>
    </row>
    <row r="8" spans="1:23" ht="22.15" customHeight="1" x14ac:dyDescent="0.25">
      <c r="A8" s="245" t="s">
        <v>30</v>
      </c>
      <c r="B8" s="279"/>
      <c r="C8" s="246"/>
      <c r="D8" s="247">
        <f t="shared" si="3"/>
        <v>0</v>
      </c>
      <c r="E8" s="244"/>
      <c r="F8" s="246"/>
      <c r="G8" s="247">
        <f t="shared" si="0"/>
        <v>0</v>
      </c>
      <c r="H8" s="244"/>
      <c r="I8" s="246"/>
      <c r="J8" s="247">
        <f t="shared" si="1"/>
        <v>0</v>
      </c>
      <c r="K8" s="247"/>
      <c r="L8" s="248"/>
      <c r="M8" s="249">
        <f t="shared" si="4"/>
        <v>0</v>
      </c>
      <c r="O8" s="246"/>
      <c r="P8" s="247">
        <f t="shared" si="2"/>
        <v>0</v>
      </c>
      <c r="Q8" s="247"/>
      <c r="R8" s="248"/>
      <c r="S8" s="249">
        <f t="shared" si="5"/>
        <v>0</v>
      </c>
      <c r="U8" s="247">
        <f>SUMIF($I$3:$T$3,U$3,$I8:$T8)</f>
        <v>0</v>
      </c>
      <c r="V8" s="247">
        <f>SUMIF($I$3:$T$3,V$3,$I8:$T8)</f>
        <v>0</v>
      </c>
      <c r="W8" s="249">
        <f t="shared" si="7"/>
        <v>0</v>
      </c>
    </row>
    <row r="9" spans="1:23" ht="22.15" customHeight="1" x14ac:dyDescent="0.25">
      <c r="A9" s="245" t="s">
        <v>32</v>
      </c>
      <c r="B9" s="279"/>
      <c r="C9" s="246"/>
      <c r="D9" s="247">
        <f t="shared" si="3"/>
        <v>0</v>
      </c>
      <c r="E9" s="244"/>
      <c r="F9" s="246"/>
      <c r="G9" s="247">
        <f t="shared" si="0"/>
        <v>0</v>
      </c>
      <c r="H9" s="244"/>
      <c r="I9" s="246"/>
      <c r="J9" s="247">
        <f t="shared" si="1"/>
        <v>0</v>
      </c>
      <c r="K9" s="247"/>
      <c r="L9" s="248"/>
      <c r="M9" s="249">
        <f t="shared" si="4"/>
        <v>0</v>
      </c>
      <c r="O9" s="246"/>
      <c r="P9" s="247">
        <f t="shared" si="2"/>
        <v>0</v>
      </c>
      <c r="Q9" s="247"/>
      <c r="R9" s="248"/>
      <c r="S9" s="249">
        <f t="shared" si="5"/>
        <v>0</v>
      </c>
      <c r="U9" s="247">
        <f t="shared" si="6"/>
        <v>0</v>
      </c>
      <c r="V9" s="247">
        <f t="shared" si="6"/>
        <v>0</v>
      </c>
      <c r="W9" s="249">
        <f t="shared" si="7"/>
        <v>0</v>
      </c>
    </row>
    <row r="10" spans="1:23" ht="22.15" customHeight="1" x14ac:dyDescent="0.25">
      <c r="A10" s="245" t="s">
        <v>79</v>
      </c>
      <c r="B10" s="279"/>
      <c r="C10" s="246"/>
      <c r="D10" s="247">
        <f t="shared" si="3"/>
        <v>0</v>
      </c>
      <c r="E10" s="244"/>
      <c r="F10" s="246"/>
      <c r="G10" s="247">
        <f t="shared" si="0"/>
        <v>0</v>
      </c>
      <c r="H10" s="244"/>
      <c r="I10" s="246"/>
      <c r="J10" s="247">
        <f t="shared" si="1"/>
        <v>0</v>
      </c>
      <c r="K10" s="247"/>
      <c r="L10" s="248"/>
      <c r="M10" s="249">
        <f t="shared" si="4"/>
        <v>0</v>
      </c>
      <c r="O10" s="246"/>
      <c r="P10" s="247">
        <f t="shared" si="2"/>
        <v>0</v>
      </c>
      <c r="Q10" s="247"/>
      <c r="R10" s="248"/>
      <c r="S10" s="249">
        <f t="shared" si="5"/>
        <v>0</v>
      </c>
      <c r="U10" s="247">
        <f t="shared" si="6"/>
        <v>0</v>
      </c>
      <c r="V10" s="247">
        <f t="shared" si="6"/>
        <v>0</v>
      </c>
      <c r="W10" s="249">
        <f t="shared" si="7"/>
        <v>0</v>
      </c>
    </row>
    <row r="11" spans="1:23" ht="22.15" customHeight="1" x14ac:dyDescent="0.25">
      <c r="C11" s="281">
        <f>SUM(C4:C10)</f>
        <v>0</v>
      </c>
      <c r="D11" s="282">
        <f>SUM(D4:D10)</f>
        <v>0</v>
      </c>
      <c r="E11" s="244"/>
      <c r="F11" s="281">
        <f>SUM(F4:F10)</f>
        <v>0</v>
      </c>
      <c r="G11" s="282">
        <f>SUM(G4:G10)</f>
        <v>0</v>
      </c>
      <c r="H11" s="244"/>
      <c r="I11" s="293">
        <f>SUM(I4:I10)</f>
        <v>0</v>
      </c>
      <c r="J11" s="294">
        <f>SUM(J4:J10)</f>
        <v>0</v>
      </c>
      <c r="K11" s="293">
        <f>SUM(K4:K10)</f>
        <v>0</v>
      </c>
      <c r="L11" s="294">
        <f>SUM(L4:L10)</f>
        <v>0</v>
      </c>
      <c r="M11" s="294">
        <f>SUM(M4:M10)</f>
        <v>0</v>
      </c>
      <c r="O11" s="293">
        <f>SUM(O4:O10)</f>
        <v>0</v>
      </c>
      <c r="P11" s="294">
        <f>SUM(P4:P10)</f>
        <v>0</v>
      </c>
      <c r="Q11" s="293">
        <f>SUM(Q4:Q10)</f>
        <v>0</v>
      </c>
      <c r="R11" s="294">
        <f>SUM(R4:R10)</f>
        <v>0</v>
      </c>
      <c r="S11" s="294">
        <f>SUM(S4:S10)</f>
        <v>0</v>
      </c>
      <c r="U11" s="297">
        <f>SUM(U4:U10)</f>
        <v>0</v>
      </c>
      <c r="V11" s="298">
        <f>SUM(V4:V10)</f>
        <v>0</v>
      </c>
      <c r="W11" s="298">
        <f>SUM(W4:W10)</f>
        <v>0</v>
      </c>
    </row>
    <row r="12" spans="1:23" x14ac:dyDescent="0.25">
      <c r="C12" s="244"/>
      <c r="D12" s="244"/>
      <c r="E12" s="244"/>
      <c r="F12" s="244"/>
      <c r="G12" s="244"/>
      <c r="H12" s="244"/>
      <c r="I12" s="244"/>
      <c r="J12" s="244"/>
      <c r="K12" s="244"/>
      <c r="O12" s="244"/>
      <c r="P12" s="244"/>
      <c r="Q12" s="244"/>
      <c r="U12" s="244"/>
    </row>
    <row r="14" spans="1:23" x14ac:dyDescent="0.25">
      <c r="A14" s="250" t="s">
        <v>17</v>
      </c>
      <c r="B14" s="279"/>
      <c r="C14" s="246">
        <f>SUMIF($A$4:$A$10,$A14,C$4:C$10)</f>
        <v>0</v>
      </c>
      <c r="D14" s="280">
        <f>SUMIF($A$4:$A$10,$A14,D$4:D$10)</f>
        <v>0</v>
      </c>
      <c r="F14" s="246">
        <f>SUMIF($A$4:$A$10,$A14,F$4:F$10)</f>
        <v>0</v>
      </c>
      <c r="G14" s="280">
        <f>SUMIF($A$4:$A$10,$A14,G$4:G$10)</f>
        <v>0</v>
      </c>
      <c r="I14" s="246">
        <f>SUMIF($A$4:$A$10,$A14,I$4:I$10)</f>
        <v>0</v>
      </c>
      <c r="J14" s="280">
        <f>SUMIF($A$4:$A$10,$A14,J$4:J$10)</f>
        <v>0</v>
      </c>
      <c r="K14" s="246">
        <f>SUMIF($A$4:$A$10,$A14,K$4:K$10)</f>
        <v>0</v>
      </c>
      <c r="L14" s="280">
        <f>SUMIF($A$4:$A$10,$A14,L$4:L$10)</f>
        <v>0</v>
      </c>
      <c r="M14" s="280">
        <f>SUMIF($A$4:$A$10,$A14,M$4:M$10)</f>
        <v>0</v>
      </c>
      <c r="N14" s="12"/>
      <c r="O14" s="246">
        <f>SUMIF($A$4:$A$10,$A14,O$4:O$10)</f>
        <v>0</v>
      </c>
      <c r="P14" s="280">
        <f>SUMIF($A$4:$A$10,$A14,P$4:P$10)</f>
        <v>0</v>
      </c>
      <c r="Q14" s="246">
        <f>SUMIF($A$4:$A$10,$A14,Q$4:Q$10)</f>
        <v>0</v>
      </c>
      <c r="R14" s="280">
        <f>SUMIF($A$4:$A$10,$A14,R$4:R$10)</f>
        <v>0</v>
      </c>
      <c r="S14" s="280">
        <f>SUMIF($A$4:$A$10,$A14,S$4:S$10)</f>
        <v>0</v>
      </c>
      <c r="U14" s="246">
        <f>SUMIF($A$4:$A$10,$A14,U$4:U$10)</f>
        <v>0</v>
      </c>
      <c r="V14" s="280">
        <f>SUMIF($A$4:$A$10,$A14,V$4:V$10)</f>
        <v>0</v>
      </c>
      <c r="W14" s="280">
        <f>SUMIF($A$4:$A$10,$A14,W$4:W$10)</f>
        <v>0</v>
      </c>
    </row>
    <row r="15" spans="1:23" x14ac:dyDescent="0.25">
      <c r="A15" s="250" t="s">
        <v>78</v>
      </c>
      <c r="B15" s="279"/>
      <c r="C15" s="246">
        <f t="shared" ref="C15:R20" si="8">SUMIF($A$4:$A$10,$A15,C$4:C$10)</f>
        <v>0</v>
      </c>
      <c r="D15" s="280">
        <f t="shared" si="8"/>
        <v>0</v>
      </c>
      <c r="F15" s="246">
        <f t="shared" si="8"/>
        <v>0</v>
      </c>
      <c r="G15" s="280">
        <f t="shared" si="8"/>
        <v>0</v>
      </c>
      <c r="I15" s="246">
        <f t="shared" si="8"/>
        <v>0</v>
      </c>
      <c r="J15" s="280">
        <f t="shared" si="8"/>
        <v>0</v>
      </c>
      <c r="K15" s="246">
        <f t="shared" si="8"/>
        <v>0</v>
      </c>
      <c r="L15" s="280">
        <f t="shared" si="8"/>
        <v>0</v>
      </c>
      <c r="M15" s="280">
        <f t="shared" si="8"/>
        <v>0</v>
      </c>
      <c r="N15" s="12"/>
      <c r="O15" s="246">
        <f t="shared" si="8"/>
        <v>0</v>
      </c>
      <c r="P15" s="280">
        <f t="shared" si="8"/>
        <v>0</v>
      </c>
      <c r="Q15" s="246">
        <f t="shared" si="8"/>
        <v>0</v>
      </c>
      <c r="R15" s="280">
        <f t="shared" si="8"/>
        <v>0</v>
      </c>
      <c r="S15" s="280">
        <f t="shared" ref="O15:S20" si="9">SUMIF($A$4:$A$10,$A15,S$4:S$10)</f>
        <v>0</v>
      </c>
      <c r="U15" s="246">
        <f t="shared" ref="U15:W20" si="10">SUMIF($A$4:$A$10,$A15,U$4:U$10)</f>
        <v>0</v>
      </c>
      <c r="V15" s="280">
        <f t="shared" si="10"/>
        <v>0</v>
      </c>
      <c r="W15" s="280">
        <f t="shared" si="10"/>
        <v>0</v>
      </c>
    </row>
    <row r="16" spans="1:23" ht="24" x14ac:dyDescent="0.25">
      <c r="A16" s="250" t="s">
        <v>28</v>
      </c>
      <c r="B16" s="279"/>
      <c r="C16" s="246">
        <f t="shared" si="8"/>
        <v>0</v>
      </c>
      <c r="D16" s="280">
        <f t="shared" si="8"/>
        <v>0</v>
      </c>
      <c r="F16" s="246">
        <f t="shared" si="8"/>
        <v>0</v>
      </c>
      <c r="G16" s="280">
        <f t="shared" si="8"/>
        <v>0</v>
      </c>
      <c r="I16" s="246">
        <f t="shared" si="8"/>
        <v>0</v>
      </c>
      <c r="J16" s="280">
        <f t="shared" si="8"/>
        <v>0</v>
      </c>
      <c r="K16" s="246">
        <f t="shared" si="8"/>
        <v>0</v>
      </c>
      <c r="L16" s="280">
        <f t="shared" si="8"/>
        <v>0</v>
      </c>
      <c r="M16" s="280">
        <f t="shared" si="8"/>
        <v>0</v>
      </c>
      <c r="N16" s="12"/>
      <c r="O16" s="246">
        <f t="shared" si="9"/>
        <v>0</v>
      </c>
      <c r="P16" s="280">
        <f t="shared" si="9"/>
        <v>0</v>
      </c>
      <c r="Q16" s="246">
        <f t="shared" si="9"/>
        <v>0</v>
      </c>
      <c r="R16" s="280">
        <f t="shared" si="9"/>
        <v>0</v>
      </c>
      <c r="S16" s="280">
        <f t="shared" si="9"/>
        <v>0</v>
      </c>
      <c r="U16" s="246">
        <f t="shared" si="10"/>
        <v>0</v>
      </c>
      <c r="V16" s="280">
        <f t="shared" si="10"/>
        <v>0</v>
      </c>
      <c r="W16" s="280">
        <f t="shared" si="10"/>
        <v>0</v>
      </c>
    </row>
    <row r="17" spans="1:23" x14ac:dyDescent="0.25">
      <c r="A17" s="250" t="s">
        <v>29</v>
      </c>
      <c r="B17" s="279"/>
      <c r="C17" s="246">
        <f t="shared" si="8"/>
        <v>0</v>
      </c>
      <c r="D17" s="280">
        <f t="shared" si="8"/>
        <v>0</v>
      </c>
      <c r="F17" s="246">
        <f t="shared" si="8"/>
        <v>0</v>
      </c>
      <c r="G17" s="280">
        <f t="shared" si="8"/>
        <v>0</v>
      </c>
      <c r="I17" s="246">
        <f t="shared" si="8"/>
        <v>0</v>
      </c>
      <c r="J17" s="280">
        <f t="shared" si="8"/>
        <v>0</v>
      </c>
      <c r="K17" s="246">
        <f t="shared" si="8"/>
        <v>0</v>
      </c>
      <c r="L17" s="280">
        <f t="shared" si="8"/>
        <v>0</v>
      </c>
      <c r="M17" s="280">
        <f t="shared" si="8"/>
        <v>0</v>
      </c>
      <c r="N17" s="12"/>
      <c r="O17" s="246">
        <f t="shared" si="9"/>
        <v>0</v>
      </c>
      <c r="P17" s="280">
        <f t="shared" si="9"/>
        <v>0</v>
      </c>
      <c r="Q17" s="246">
        <f t="shared" si="9"/>
        <v>0</v>
      </c>
      <c r="R17" s="280">
        <f t="shared" si="9"/>
        <v>0</v>
      </c>
      <c r="S17" s="280">
        <f t="shared" si="9"/>
        <v>0</v>
      </c>
      <c r="U17" s="246">
        <f t="shared" si="10"/>
        <v>0</v>
      </c>
      <c r="V17" s="280">
        <f t="shared" si="10"/>
        <v>0</v>
      </c>
      <c r="W17" s="280">
        <f t="shared" si="10"/>
        <v>0</v>
      </c>
    </row>
    <row r="18" spans="1:23" ht="24" x14ac:dyDescent="0.25">
      <c r="A18" s="250" t="s">
        <v>30</v>
      </c>
      <c r="B18" s="279"/>
      <c r="C18" s="246">
        <f t="shared" si="8"/>
        <v>0</v>
      </c>
      <c r="D18" s="280">
        <f t="shared" si="8"/>
        <v>0</v>
      </c>
      <c r="F18" s="246">
        <f t="shared" si="8"/>
        <v>0</v>
      </c>
      <c r="G18" s="280">
        <f t="shared" si="8"/>
        <v>0</v>
      </c>
      <c r="I18" s="246">
        <f t="shared" si="8"/>
        <v>0</v>
      </c>
      <c r="J18" s="280">
        <f t="shared" si="8"/>
        <v>0</v>
      </c>
      <c r="K18" s="246">
        <f t="shared" si="8"/>
        <v>0</v>
      </c>
      <c r="L18" s="280">
        <f t="shared" si="8"/>
        <v>0</v>
      </c>
      <c r="M18" s="280">
        <f t="shared" si="8"/>
        <v>0</v>
      </c>
      <c r="N18" s="12"/>
      <c r="O18" s="246">
        <f t="shared" si="9"/>
        <v>0</v>
      </c>
      <c r="P18" s="280">
        <f t="shared" si="9"/>
        <v>0</v>
      </c>
      <c r="Q18" s="246">
        <f t="shared" si="9"/>
        <v>0</v>
      </c>
      <c r="R18" s="280">
        <f t="shared" si="9"/>
        <v>0</v>
      </c>
      <c r="S18" s="280">
        <f t="shared" si="9"/>
        <v>0</v>
      </c>
      <c r="U18" s="246">
        <f t="shared" si="10"/>
        <v>0</v>
      </c>
      <c r="V18" s="280">
        <f t="shared" si="10"/>
        <v>0</v>
      </c>
      <c r="W18" s="280">
        <f t="shared" si="10"/>
        <v>0</v>
      </c>
    </row>
    <row r="19" spans="1:23" ht="24" x14ac:dyDescent="0.25">
      <c r="A19" s="250" t="s">
        <v>32</v>
      </c>
      <c r="B19" s="279"/>
      <c r="C19" s="246">
        <f t="shared" si="8"/>
        <v>0</v>
      </c>
      <c r="D19" s="280">
        <f t="shared" si="8"/>
        <v>0</v>
      </c>
      <c r="F19" s="246">
        <f t="shared" si="8"/>
        <v>0</v>
      </c>
      <c r="G19" s="280">
        <f t="shared" si="8"/>
        <v>0</v>
      </c>
      <c r="I19" s="246">
        <f t="shared" si="8"/>
        <v>0</v>
      </c>
      <c r="J19" s="280">
        <f t="shared" si="8"/>
        <v>0</v>
      </c>
      <c r="K19" s="246">
        <f t="shared" si="8"/>
        <v>0</v>
      </c>
      <c r="L19" s="280">
        <f t="shared" si="8"/>
        <v>0</v>
      </c>
      <c r="M19" s="280">
        <f t="shared" si="8"/>
        <v>0</v>
      </c>
      <c r="N19" s="12"/>
      <c r="O19" s="246">
        <f t="shared" si="9"/>
        <v>0</v>
      </c>
      <c r="P19" s="280">
        <f t="shared" si="9"/>
        <v>0</v>
      </c>
      <c r="Q19" s="246">
        <f t="shared" si="9"/>
        <v>0</v>
      </c>
      <c r="R19" s="280">
        <f t="shared" si="9"/>
        <v>0</v>
      </c>
      <c r="S19" s="280">
        <f t="shared" si="9"/>
        <v>0</v>
      </c>
      <c r="U19" s="246">
        <f t="shared" si="10"/>
        <v>0</v>
      </c>
      <c r="V19" s="280">
        <f t="shared" si="10"/>
        <v>0</v>
      </c>
      <c r="W19" s="280">
        <f t="shared" si="10"/>
        <v>0</v>
      </c>
    </row>
    <row r="20" spans="1:23" x14ac:dyDescent="0.25">
      <c r="A20" s="250" t="s">
        <v>79</v>
      </c>
      <c r="B20" s="279"/>
      <c r="C20" s="246">
        <f t="shared" si="8"/>
        <v>0</v>
      </c>
      <c r="D20" s="280">
        <f t="shared" si="8"/>
        <v>0</v>
      </c>
      <c r="F20" s="246">
        <f t="shared" si="8"/>
        <v>0</v>
      </c>
      <c r="G20" s="280">
        <f t="shared" si="8"/>
        <v>0</v>
      </c>
      <c r="I20" s="246">
        <f t="shared" si="8"/>
        <v>0</v>
      </c>
      <c r="J20" s="280">
        <f t="shared" si="8"/>
        <v>0</v>
      </c>
      <c r="K20" s="246">
        <f t="shared" si="8"/>
        <v>0</v>
      </c>
      <c r="L20" s="280">
        <f t="shared" si="8"/>
        <v>0</v>
      </c>
      <c r="M20" s="280">
        <f t="shared" si="8"/>
        <v>0</v>
      </c>
      <c r="N20" s="12"/>
      <c r="O20" s="246">
        <f t="shared" si="9"/>
        <v>0</v>
      </c>
      <c r="P20" s="280">
        <f t="shared" si="9"/>
        <v>0</v>
      </c>
      <c r="Q20" s="246">
        <f t="shared" si="9"/>
        <v>0</v>
      </c>
      <c r="R20" s="280">
        <f t="shared" si="9"/>
        <v>0</v>
      </c>
      <c r="S20" s="280">
        <f t="shared" si="9"/>
        <v>0</v>
      </c>
      <c r="U20" s="246">
        <f t="shared" si="10"/>
        <v>0</v>
      </c>
      <c r="V20" s="280">
        <f t="shared" si="10"/>
        <v>0</v>
      </c>
      <c r="W20" s="280">
        <f t="shared" si="10"/>
        <v>0</v>
      </c>
    </row>
    <row r="21" spans="1:23" x14ac:dyDescent="0.25">
      <c r="C21" s="281">
        <f>SUM(C14:C20)</f>
        <v>0</v>
      </c>
      <c r="D21" s="282">
        <f t="shared" ref="D21:M21" si="11">SUM(D14:D20)</f>
        <v>0</v>
      </c>
      <c r="E21" s="121"/>
      <c r="F21" s="281">
        <f t="shared" si="11"/>
        <v>0</v>
      </c>
      <c r="G21" s="282">
        <f t="shared" si="11"/>
        <v>0</v>
      </c>
      <c r="H21" s="121"/>
      <c r="I21" s="293">
        <f t="shared" si="11"/>
        <v>0</v>
      </c>
      <c r="J21" s="294">
        <f t="shared" si="11"/>
        <v>0</v>
      </c>
      <c r="K21" s="293">
        <f t="shared" si="11"/>
        <v>0</v>
      </c>
      <c r="L21" s="294">
        <f t="shared" si="11"/>
        <v>0</v>
      </c>
      <c r="M21" s="294">
        <f t="shared" si="11"/>
        <v>0</v>
      </c>
      <c r="N21" s="121"/>
      <c r="O21" s="293">
        <f t="shared" ref="O21:S21" si="12">SUM(O14:O20)</f>
        <v>0</v>
      </c>
      <c r="P21" s="294">
        <f t="shared" si="12"/>
        <v>0</v>
      </c>
      <c r="Q21" s="293">
        <f t="shared" si="12"/>
        <v>0</v>
      </c>
      <c r="R21" s="294">
        <f t="shared" si="12"/>
        <v>0</v>
      </c>
      <c r="S21" s="294">
        <f t="shared" si="12"/>
        <v>0</v>
      </c>
      <c r="U21" s="297">
        <f t="shared" ref="U21:W21" si="13">SUM(U14:U20)</f>
        <v>0</v>
      </c>
      <c r="V21" s="298">
        <f t="shared" si="13"/>
        <v>0</v>
      </c>
      <c r="W21" s="298">
        <f t="shared" si="13"/>
        <v>0</v>
      </c>
    </row>
  </sheetData>
  <mergeCells count="7">
    <mergeCell ref="U2:W2"/>
    <mergeCell ref="O1:P1"/>
    <mergeCell ref="Q2:S2"/>
    <mergeCell ref="C1:D1"/>
    <mergeCell ref="F1:G1"/>
    <mergeCell ref="I1:J1"/>
    <mergeCell ref="K2: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8"/>
  <sheetViews>
    <sheetView showGridLines="0" zoomScale="90" zoomScaleNormal="90" workbookViewId="0">
      <selection activeCell="J9" sqref="J9:K9"/>
    </sheetView>
  </sheetViews>
  <sheetFormatPr baseColWidth="10" defaultColWidth="11.42578125" defaultRowHeight="12.75" x14ac:dyDescent="0.25"/>
  <cols>
    <col min="1" max="1" width="2.140625" style="6" customWidth="1"/>
    <col min="2" max="2" width="11.7109375" style="6" customWidth="1"/>
    <col min="3" max="3" width="10.140625" style="6" customWidth="1"/>
    <col min="4" max="4" width="11.7109375" style="6" customWidth="1"/>
    <col min="5" max="5" width="21.42578125" style="6" customWidth="1"/>
    <col min="6" max="6" width="17.140625" style="6" customWidth="1"/>
    <col min="7" max="11" width="15.7109375" style="6" customWidth="1"/>
    <col min="12" max="12" width="2.42578125" style="6" customWidth="1"/>
    <col min="13" max="13" width="70.7109375" style="6" customWidth="1"/>
    <col min="14" max="14" width="2.85546875" style="6" customWidth="1"/>
    <col min="15" max="18" width="11.42578125" style="6"/>
    <col min="19" max="19" width="2.42578125" style="6" customWidth="1"/>
    <col min="20" max="16384" width="11.42578125" style="6"/>
  </cols>
  <sheetData>
    <row r="1" spans="1:14" s="131" customFormat="1" ht="24" customHeight="1" x14ac:dyDescent="0.25">
      <c r="A1" s="128"/>
      <c r="B1" s="371" t="s">
        <v>114</v>
      </c>
      <c r="C1" s="371"/>
      <c r="D1" s="371"/>
      <c r="E1" s="371"/>
      <c r="F1" s="371"/>
      <c r="G1" s="371"/>
      <c r="H1" s="371"/>
      <c r="I1" s="371"/>
      <c r="J1" s="371"/>
      <c r="K1" s="371"/>
      <c r="L1" s="129"/>
      <c r="M1" s="155" t="s">
        <v>4</v>
      </c>
      <c r="N1" s="130"/>
    </row>
    <row r="2" spans="1:14" ht="17.45" customHeight="1" x14ac:dyDescent="0.25">
      <c r="A2" s="132"/>
      <c r="B2" s="156" t="s">
        <v>5</v>
      </c>
      <c r="C2" s="133"/>
      <c r="L2" s="134"/>
      <c r="M2" s="398" t="s">
        <v>163</v>
      </c>
      <c r="N2" s="135"/>
    </row>
    <row r="3" spans="1:14" s="8" customFormat="1" ht="27" customHeight="1" x14ac:dyDescent="0.25">
      <c r="A3" s="136"/>
      <c r="B3" s="382" t="s">
        <v>6</v>
      </c>
      <c r="C3" s="383"/>
      <c r="D3" s="383"/>
      <c r="E3" s="383"/>
      <c r="F3" s="384"/>
      <c r="G3" s="375" t="s">
        <v>7</v>
      </c>
      <c r="H3" s="375"/>
      <c r="I3" s="375"/>
      <c r="J3" s="375"/>
      <c r="K3" s="375"/>
      <c r="L3" s="137"/>
      <c r="M3" s="398"/>
      <c r="N3" s="138"/>
    </row>
    <row r="4" spans="1:14" ht="22.5" customHeight="1" x14ac:dyDescent="0.25">
      <c r="A4" s="132"/>
      <c r="B4" s="376" t="s">
        <v>8</v>
      </c>
      <c r="C4" s="377"/>
      <c r="D4" s="377"/>
      <c r="E4" s="377"/>
      <c r="F4" s="378"/>
      <c r="G4" s="7" t="s">
        <v>9</v>
      </c>
      <c r="H4" s="7" t="s">
        <v>10</v>
      </c>
      <c r="I4" s="7" t="s">
        <v>11</v>
      </c>
      <c r="J4" s="139" t="s">
        <v>12</v>
      </c>
      <c r="K4" s="134"/>
      <c r="L4" s="134"/>
      <c r="M4" s="398"/>
      <c r="N4" s="135"/>
    </row>
    <row r="5" spans="1:14" ht="23.25" customHeight="1" x14ac:dyDescent="0.25">
      <c r="A5" s="132"/>
      <c r="B5" s="379"/>
      <c r="C5" s="380"/>
      <c r="D5" s="380"/>
      <c r="E5" s="380"/>
      <c r="F5" s="381"/>
      <c r="G5" s="140">
        <v>990</v>
      </c>
      <c r="H5" s="140">
        <v>1100</v>
      </c>
      <c r="I5" s="140">
        <v>1</v>
      </c>
      <c r="J5" s="141"/>
      <c r="K5" s="134"/>
      <c r="L5" s="134"/>
      <c r="M5" s="398"/>
      <c r="N5" s="135"/>
    </row>
    <row r="6" spans="1:14" s="8" customFormat="1" ht="10.5" customHeight="1" x14ac:dyDescent="0.25">
      <c r="A6" s="136"/>
      <c r="L6" s="137"/>
      <c r="M6" s="398"/>
      <c r="N6" s="138"/>
    </row>
    <row r="7" spans="1:14" ht="19.899999999999999" customHeight="1" x14ac:dyDescent="0.25">
      <c r="A7" s="132"/>
      <c r="B7" s="374" t="s">
        <v>115</v>
      </c>
      <c r="C7" s="374"/>
      <c r="D7" s="374"/>
      <c r="E7" s="374"/>
      <c r="F7" s="370" t="s">
        <v>13</v>
      </c>
      <c r="G7" s="329" t="s">
        <v>14</v>
      </c>
      <c r="H7" s="370" t="s">
        <v>15</v>
      </c>
      <c r="I7" s="370" t="s">
        <v>110</v>
      </c>
      <c r="J7" s="385" t="s">
        <v>117</v>
      </c>
      <c r="K7" s="386"/>
      <c r="L7" s="134"/>
      <c r="M7" s="398"/>
      <c r="N7" s="135"/>
    </row>
    <row r="8" spans="1:14" ht="19.899999999999999" customHeight="1" x14ac:dyDescent="0.25">
      <c r="A8" s="132"/>
      <c r="B8" s="374"/>
      <c r="C8" s="374"/>
      <c r="D8" s="374"/>
      <c r="E8" s="374"/>
      <c r="F8" s="370"/>
      <c r="G8" s="139" t="s">
        <v>9</v>
      </c>
      <c r="H8" s="370"/>
      <c r="I8" s="370"/>
      <c r="J8" s="387"/>
      <c r="K8" s="388"/>
      <c r="L8" s="134"/>
      <c r="M8" s="398"/>
      <c r="N8" s="135"/>
    </row>
    <row r="9" spans="1:14" ht="31.15" customHeight="1" x14ac:dyDescent="0.25">
      <c r="A9" s="132"/>
      <c r="B9" s="373" t="s">
        <v>16</v>
      </c>
      <c r="C9" s="373"/>
      <c r="D9" s="374" t="s">
        <v>101</v>
      </c>
      <c r="E9" s="374"/>
      <c r="F9" s="142"/>
      <c r="G9" s="143"/>
      <c r="H9" s="144">
        <f>IF($G$8&gt;0,G9*HLOOKUP($G$8,$G$4:$J$5,2,0),0)</f>
        <v>0</v>
      </c>
      <c r="I9" s="331">
        <f>+H9</f>
        <v>0</v>
      </c>
      <c r="J9" s="389"/>
      <c r="K9" s="390"/>
      <c r="L9" s="134"/>
      <c r="M9" s="398"/>
      <c r="N9" s="135"/>
    </row>
    <row r="10" spans="1:14" ht="30" customHeight="1" x14ac:dyDescent="0.25">
      <c r="A10" s="132"/>
      <c r="B10" s="373"/>
      <c r="C10" s="373"/>
      <c r="D10" s="374" t="s">
        <v>78</v>
      </c>
      <c r="E10" s="374"/>
      <c r="F10" s="142"/>
      <c r="G10" s="143"/>
      <c r="H10" s="144">
        <f>IF($G$8&gt;0,G10*HLOOKUP($G$8,$G$4:$J$5,2,0),0)</f>
        <v>0</v>
      </c>
      <c r="I10" s="331">
        <f>+H10</f>
        <v>0</v>
      </c>
      <c r="J10" s="391"/>
      <c r="K10" s="392"/>
      <c r="L10" s="134"/>
      <c r="M10" s="398"/>
      <c r="N10" s="135"/>
    </row>
    <row r="11" spans="1:14" x14ac:dyDescent="0.25">
      <c r="A11" s="132"/>
      <c r="L11" s="134"/>
      <c r="M11" s="398"/>
      <c r="N11" s="135"/>
    </row>
    <row r="12" spans="1:14" ht="19.899999999999999" customHeight="1" x14ac:dyDescent="0.25">
      <c r="A12" s="132"/>
      <c r="B12" s="374" t="s">
        <v>116</v>
      </c>
      <c r="C12" s="374"/>
      <c r="D12" s="374"/>
      <c r="E12" s="374"/>
      <c r="F12" s="370" t="s">
        <v>13</v>
      </c>
      <c r="G12" s="329" t="s">
        <v>14</v>
      </c>
      <c r="H12" s="370" t="s">
        <v>15</v>
      </c>
      <c r="I12" s="370" t="s">
        <v>110</v>
      </c>
      <c r="J12" s="385" t="s">
        <v>117</v>
      </c>
      <c r="K12" s="386"/>
      <c r="L12" s="134"/>
      <c r="M12" s="398"/>
      <c r="N12" s="135"/>
    </row>
    <row r="13" spans="1:14" ht="19.899999999999999" customHeight="1" x14ac:dyDescent="0.25">
      <c r="A13" s="132"/>
      <c r="B13" s="374"/>
      <c r="C13" s="374"/>
      <c r="D13" s="374"/>
      <c r="E13" s="374"/>
      <c r="F13" s="370"/>
      <c r="G13" s="139" t="s">
        <v>10</v>
      </c>
      <c r="H13" s="370"/>
      <c r="I13" s="370"/>
      <c r="J13" s="387"/>
      <c r="K13" s="388"/>
      <c r="L13" s="134"/>
      <c r="M13" s="398"/>
      <c r="N13" s="135"/>
    </row>
    <row r="14" spans="1:14" ht="30" customHeight="1" x14ac:dyDescent="0.25">
      <c r="A14" s="132"/>
      <c r="B14" s="373" t="s">
        <v>16</v>
      </c>
      <c r="C14" s="373"/>
      <c r="D14" s="372" t="s">
        <v>103</v>
      </c>
      <c r="E14" s="372"/>
      <c r="F14" s="332"/>
      <c r="G14" s="333"/>
      <c r="H14" s="334">
        <f t="shared" ref="H14:H24" si="0">IF($G$13&gt;0,G14*HLOOKUP($G$13,$G$4:$J$5,2,0),0)</f>
        <v>0</v>
      </c>
      <c r="I14" s="334">
        <f t="shared" ref="I14:I24" si="1">+H14</f>
        <v>0</v>
      </c>
      <c r="J14" s="396"/>
      <c r="K14" s="397"/>
      <c r="L14" s="134"/>
      <c r="M14" s="398"/>
      <c r="N14" s="135"/>
    </row>
    <row r="15" spans="1:14" ht="30" customHeight="1" x14ac:dyDescent="0.25">
      <c r="A15" s="132"/>
      <c r="B15" s="373"/>
      <c r="C15" s="373"/>
      <c r="D15" s="369" t="s">
        <v>104</v>
      </c>
      <c r="E15" s="369"/>
      <c r="F15" s="335"/>
      <c r="G15" s="336"/>
      <c r="H15" s="337">
        <f t="shared" si="0"/>
        <v>0</v>
      </c>
      <c r="I15" s="337">
        <f>+I14+H15</f>
        <v>0</v>
      </c>
      <c r="J15" s="341"/>
      <c r="K15" s="342"/>
      <c r="L15" s="134"/>
      <c r="M15" s="398"/>
      <c r="N15" s="135"/>
    </row>
    <row r="16" spans="1:14" ht="30" customHeight="1" x14ac:dyDescent="0.25">
      <c r="A16" s="132"/>
      <c r="B16" s="373"/>
      <c r="C16" s="373"/>
      <c r="D16" s="369" t="s">
        <v>105</v>
      </c>
      <c r="E16" s="369"/>
      <c r="F16" s="335"/>
      <c r="G16" s="336"/>
      <c r="H16" s="337">
        <f t="shared" si="0"/>
        <v>0</v>
      </c>
      <c r="I16" s="337">
        <f t="shared" ref="I16:I23" si="2">+I15+H16</f>
        <v>0</v>
      </c>
      <c r="J16" s="341"/>
      <c r="K16" s="342"/>
      <c r="L16" s="134"/>
      <c r="M16" s="398"/>
      <c r="N16" s="135"/>
    </row>
    <row r="17" spans="1:15" ht="30" customHeight="1" x14ac:dyDescent="0.25">
      <c r="A17" s="132"/>
      <c r="B17" s="373"/>
      <c r="C17" s="373"/>
      <c r="D17" s="369" t="s">
        <v>106</v>
      </c>
      <c r="E17" s="369"/>
      <c r="F17" s="335"/>
      <c r="G17" s="336"/>
      <c r="H17" s="337">
        <f t="shared" si="0"/>
        <v>0</v>
      </c>
      <c r="I17" s="337">
        <f t="shared" si="2"/>
        <v>0</v>
      </c>
      <c r="J17" s="341"/>
      <c r="K17" s="342"/>
      <c r="L17" s="134"/>
      <c r="M17" s="398"/>
      <c r="N17" s="135"/>
    </row>
    <row r="18" spans="1:15" ht="30" customHeight="1" x14ac:dyDescent="0.25">
      <c r="A18" s="132"/>
      <c r="B18" s="373"/>
      <c r="C18" s="373"/>
      <c r="D18" s="369" t="s">
        <v>107</v>
      </c>
      <c r="E18" s="369"/>
      <c r="F18" s="335"/>
      <c r="G18" s="336"/>
      <c r="H18" s="337">
        <f t="shared" si="0"/>
        <v>0</v>
      </c>
      <c r="I18" s="337">
        <f t="shared" si="2"/>
        <v>0</v>
      </c>
      <c r="J18" s="341"/>
      <c r="K18" s="342"/>
      <c r="L18" s="134"/>
      <c r="M18" s="398"/>
      <c r="N18" s="135"/>
    </row>
    <row r="19" spans="1:15" ht="30" customHeight="1" x14ac:dyDescent="0.25">
      <c r="A19" s="132"/>
      <c r="B19" s="373"/>
      <c r="C19" s="373"/>
      <c r="D19" s="369" t="s">
        <v>108</v>
      </c>
      <c r="E19" s="369"/>
      <c r="F19" s="335"/>
      <c r="G19" s="336"/>
      <c r="H19" s="337">
        <f t="shared" si="0"/>
        <v>0</v>
      </c>
      <c r="I19" s="337">
        <f t="shared" si="2"/>
        <v>0</v>
      </c>
      <c r="J19" s="341"/>
      <c r="K19" s="342"/>
      <c r="L19" s="134"/>
      <c r="M19" s="398"/>
      <c r="N19" s="135"/>
    </row>
    <row r="20" spans="1:15" ht="30" customHeight="1" x14ac:dyDescent="0.25">
      <c r="A20" s="132"/>
      <c r="B20" s="373"/>
      <c r="C20" s="373"/>
      <c r="D20" s="369" t="s">
        <v>109</v>
      </c>
      <c r="E20" s="369"/>
      <c r="F20" s="335"/>
      <c r="G20" s="336"/>
      <c r="H20" s="337">
        <f t="shared" si="0"/>
        <v>0</v>
      </c>
      <c r="I20" s="337">
        <f t="shared" si="2"/>
        <v>0</v>
      </c>
      <c r="J20" s="341"/>
      <c r="K20" s="342"/>
      <c r="L20" s="134"/>
      <c r="M20" s="398"/>
      <c r="N20" s="135"/>
    </row>
    <row r="21" spans="1:15" ht="30" customHeight="1" x14ac:dyDescent="0.25">
      <c r="A21" s="132"/>
      <c r="B21" s="373"/>
      <c r="C21" s="373"/>
      <c r="D21" s="369" t="s">
        <v>111</v>
      </c>
      <c r="E21" s="369"/>
      <c r="F21" s="335"/>
      <c r="G21" s="336"/>
      <c r="H21" s="337">
        <f t="shared" si="0"/>
        <v>0</v>
      </c>
      <c r="I21" s="337">
        <f t="shared" si="2"/>
        <v>0</v>
      </c>
      <c r="J21" s="341"/>
      <c r="K21" s="342"/>
      <c r="L21" s="134"/>
      <c r="M21" s="398"/>
      <c r="N21" s="135"/>
    </row>
    <row r="22" spans="1:15" ht="30" customHeight="1" x14ac:dyDescent="0.25">
      <c r="A22" s="132"/>
      <c r="B22" s="373"/>
      <c r="C22" s="373"/>
      <c r="D22" s="369" t="s">
        <v>112</v>
      </c>
      <c r="E22" s="369"/>
      <c r="F22" s="335"/>
      <c r="G22" s="336"/>
      <c r="H22" s="337">
        <f t="shared" si="0"/>
        <v>0</v>
      </c>
      <c r="I22" s="337">
        <f t="shared" si="2"/>
        <v>0</v>
      </c>
      <c r="J22" s="341"/>
      <c r="K22" s="342"/>
      <c r="L22" s="134"/>
      <c r="M22" s="398"/>
      <c r="N22" s="135"/>
    </row>
    <row r="23" spans="1:15" ht="30" customHeight="1" x14ac:dyDescent="0.25">
      <c r="A23" s="132"/>
      <c r="B23" s="373"/>
      <c r="C23" s="373"/>
      <c r="D23" s="394" t="s">
        <v>113</v>
      </c>
      <c r="E23" s="394"/>
      <c r="F23" s="338"/>
      <c r="G23" s="339"/>
      <c r="H23" s="340">
        <f t="shared" si="0"/>
        <v>0</v>
      </c>
      <c r="I23" s="340">
        <f t="shared" si="2"/>
        <v>0</v>
      </c>
      <c r="J23" s="343"/>
      <c r="K23" s="344"/>
      <c r="L23" s="134"/>
      <c r="M23" s="398"/>
      <c r="N23" s="135"/>
    </row>
    <row r="24" spans="1:15" ht="30" customHeight="1" x14ac:dyDescent="0.25">
      <c r="A24" s="132"/>
      <c r="B24" s="373"/>
      <c r="C24" s="373"/>
      <c r="D24" s="374" t="s">
        <v>78</v>
      </c>
      <c r="E24" s="374"/>
      <c r="F24" s="142"/>
      <c r="G24" s="143"/>
      <c r="H24" s="144">
        <f t="shared" si="0"/>
        <v>0</v>
      </c>
      <c r="I24" s="331">
        <f t="shared" si="1"/>
        <v>0</v>
      </c>
      <c r="J24" s="391"/>
      <c r="K24" s="392"/>
      <c r="L24" s="134"/>
      <c r="M24" s="398"/>
      <c r="N24" s="135"/>
    </row>
    <row r="25" spans="1:15" ht="12.75" hidden="1" customHeight="1" x14ac:dyDescent="0.25">
      <c r="A25" s="132"/>
      <c r="B25" s="145"/>
      <c r="C25" s="145"/>
      <c r="D25" s="145"/>
      <c r="E25" s="145"/>
      <c r="F25" s="145"/>
      <c r="G25" s="145"/>
      <c r="H25" s="145"/>
      <c r="I25" s="145"/>
      <c r="J25" s="145"/>
      <c r="K25" s="145"/>
      <c r="L25" s="146"/>
      <c r="M25" s="147"/>
      <c r="N25" s="135"/>
    </row>
    <row r="26" spans="1:15" ht="27.75" customHeight="1" x14ac:dyDescent="0.25">
      <c r="A26" s="148"/>
      <c r="B26" s="395" t="s">
        <v>100</v>
      </c>
      <c r="C26" s="395"/>
      <c r="D26" s="395"/>
      <c r="E26" s="395"/>
      <c r="F26" s="395"/>
      <c r="G26" s="395"/>
      <c r="H26" s="395"/>
      <c r="I26" s="395"/>
      <c r="J26" s="395"/>
      <c r="K26" s="395"/>
      <c r="L26" s="395"/>
      <c r="M26" s="395"/>
      <c r="N26" s="149"/>
      <c r="O26" s="9"/>
    </row>
    <row r="27" spans="1:15" ht="221.45" customHeight="1" x14ac:dyDescent="0.25">
      <c r="A27" s="132"/>
      <c r="B27" s="399" t="s">
        <v>102</v>
      </c>
      <c r="C27" s="400"/>
      <c r="D27" s="400"/>
      <c r="E27" s="400"/>
      <c r="F27" s="400"/>
      <c r="G27" s="400"/>
      <c r="H27" s="400"/>
      <c r="I27" s="400"/>
      <c r="J27" s="400"/>
      <c r="K27" s="400"/>
      <c r="L27" s="400"/>
      <c r="M27" s="400"/>
      <c r="N27" s="135"/>
    </row>
    <row r="28" spans="1:15" x14ac:dyDescent="0.25">
      <c r="A28" s="150"/>
      <c r="B28" s="151"/>
      <c r="C28" s="151"/>
      <c r="D28" s="151"/>
      <c r="E28" s="151"/>
      <c r="F28" s="151"/>
      <c r="G28" s="152"/>
      <c r="H28" s="152"/>
      <c r="I28" s="152"/>
      <c r="J28" s="152"/>
      <c r="K28" s="152"/>
      <c r="L28" s="152"/>
      <c r="M28" s="152"/>
      <c r="N28" s="153"/>
    </row>
    <row r="30" spans="1:15" x14ac:dyDescent="0.25">
      <c r="B30" s="393"/>
      <c r="C30" s="393"/>
      <c r="D30" s="393"/>
      <c r="E30" s="393"/>
      <c r="F30" s="393"/>
      <c r="G30" s="393"/>
      <c r="H30" s="393"/>
      <c r="I30" s="393"/>
      <c r="J30" s="393"/>
      <c r="K30" s="393"/>
      <c r="L30" s="393"/>
      <c r="M30" s="393"/>
    </row>
    <row r="31" spans="1:15" x14ac:dyDescent="0.25">
      <c r="B31" s="393"/>
      <c r="C31" s="393"/>
      <c r="D31" s="393"/>
      <c r="E31" s="393"/>
      <c r="F31" s="393"/>
      <c r="G31" s="393"/>
      <c r="H31" s="393"/>
      <c r="I31" s="393"/>
      <c r="J31" s="393"/>
      <c r="K31" s="393"/>
      <c r="L31" s="393"/>
      <c r="M31" s="393"/>
    </row>
    <row r="32" spans="1:15" x14ac:dyDescent="0.25">
      <c r="B32" s="393"/>
      <c r="C32" s="393"/>
      <c r="D32" s="393"/>
      <c r="E32" s="393"/>
      <c r="F32" s="393"/>
      <c r="G32" s="393"/>
      <c r="H32" s="393"/>
      <c r="I32" s="393"/>
      <c r="J32" s="393"/>
      <c r="K32" s="393"/>
      <c r="L32" s="393"/>
      <c r="M32" s="393"/>
    </row>
    <row r="33" spans="2:15" x14ac:dyDescent="0.25">
      <c r="B33" s="393"/>
      <c r="C33" s="393"/>
      <c r="D33" s="393"/>
      <c r="E33" s="393"/>
      <c r="F33" s="393"/>
      <c r="G33" s="393"/>
      <c r="H33" s="393"/>
      <c r="I33" s="393"/>
      <c r="J33" s="393"/>
      <c r="K33" s="393"/>
      <c r="L33" s="393"/>
      <c r="M33" s="393"/>
    </row>
    <row r="34" spans="2:15" x14ac:dyDescent="0.25">
      <c r="B34" s="393"/>
      <c r="C34" s="393"/>
      <c r="D34" s="393"/>
      <c r="E34" s="393"/>
      <c r="F34" s="393"/>
      <c r="G34" s="393"/>
      <c r="H34" s="393"/>
      <c r="I34" s="393"/>
      <c r="J34" s="393"/>
      <c r="K34" s="393"/>
      <c r="L34" s="393"/>
      <c r="M34" s="393"/>
    </row>
    <row r="35" spans="2:15" x14ac:dyDescent="0.25">
      <c r="B35" s="393"/>
      <c r="C35" s="393"/>
      <c r="D35" s="393"/>
      <c r="E35" s="393"/>
      <c r="F35" s="393"/>
      <c r="G35" s="393"/>
      <c r="H35" s="393"/>
      <c r="I35" s="393"/>
      <c r="J35" s="393"/>
      <c r="K35" s="393"/>
      <c r="L35" s="393"/>
      <c r="M35" s="393"/>
    </row>
    <row r="36" spans="2:15" x14ac:dyDescent="0.25">
      <c r="B36" s="393"/>
      <c r="C36" s="393"/>
      <c r="D36" s="393"/>
      <c r="E36" s="393"/>
      <c r="F36" s="393"/>
      <c r="G36" s="393"/>
      <c r="H36" s="393"/>
      <c r="I36" s="393"/>
      <c r="J36" s="393"/>
      <c r="K36" s="393"/>
      <c r="L36" s="393"/>
      <c r="M36" s="393"/>
    </row>
    <row r="37" spans="2:15" x14ac:dyDescent="0.25">
      <c r="B37" s="393"/>
      <c r="C37" s="393"/>
      <c r="D37" s="393"/>
      <c r="E37" s="393"/>
      <c r="F37" s="393"/>
      <c r="G37" s="393"/>
      <c r="H37" s="393"/>
      <c r="I37" s="393"/>
      <c r="J37" s="393"/>
      <c r="K37" s="393"/>
      <c r="L37" s="393"/>
      <c r="M37" s="393"/>
    </row>
    <row r="38" spans="2:15" x14ac:dyDescent="0.25">
      <c r="B38" s="393"/>
      <c r="C38" s="393"/>
      <c r="D38" s="393"/>
      <c r="E38" s="393"/>
      <c r="F38" s="393"/>
      <c r="G38" s="393"/>
      <c r="H38" s="393"/>
      <c r="I38" s="393"/>
      <c r="J38" s="393"/>
      <c r="K38" s="393"/>
      <c r="L38" s="393"/>
      <c r="M38" s="393"/>
    </row>
    <row r="39" spans="2:15" x14ac:dyDescent="0.25">
      <c r="B39" s="393"/>
      <c r="C39" s="393"/>
      <c r="D39" s="393"/>
      <c r="E39" s="393"/>
      <c r="F39" s="393"/>
      <c r="G39" s="393"/>
      <c r="H39" s="393"/>
      <c r="I39" s="393"/>
      <c r="J39" s="393"/>
      <c r="K39" s="393"/>
      <c r="L39" s="393"/>
      <c r="M39" s="393"/>
    </row>
    <row r="40" spans="2:15" x14ac:dyDescent="0.25">
      <c r="B40" s="393"/>
      <c r="C40" s="393"/>
      <c r="D40" s="393"/>
      <c r="E40" s="393"/>
      <c r="F40" s="393"/>
      <c r="G40" s="393"/>
      <c r="H40" s="393"/>
      <c r="I40" s="393"/>
      <c r="J40" s="393"/>
      <c r="K40" s="393"/>
      <c r="L40" s="393"/>
      <c r="M40" s="393"/>
    </row>
    <row r="41" spans="2:15" x14ac:dyDescent="0.25">
      <c r="B41" s="393"/>
      <c r="C41" s="393"/>
      <c r="D41" s="393"/>
      <c r="E41" s="393"/>
      <c r="F41" s="393"/>
      <c r="G41" s="393"/>
      <c r="H41" s="393"/>
      <c r="I41" s="393"/>
      <c r="J41" s="393"/>
      <c r="K41" s="393"/>
      <c r="L41" s="393"/>
      <c r="M41" s="393"/>
    </row>
    <row r="45" spans="2:15" x14ac:dyDescent="0.25">
      <c r="N45" s="8"/>
      <c r="O45" s="8"/>
    </row>
    <row r="48" spans="2:15" x14ac:dyDescent="0.25">
      <c r="N48" s="8"/>
      <c r="O48" s="8"/>
    </row>
  </sheetData>
  <sheetProtection algorithmName="SHA-512" hashValue="0axP8esRxXbsfpq0bKva9zKZnF+mkJWs6ClkdbYdIgQLk5PNf/DPV7UhnnjY9SrFiX3DAEpJJKC/jdhixaWp4Q==" saltValue="ZFwCdImLxggHe3C6yD3RzQ==" spinCount="100000" sheet="1" formatRows="0" insertRows="0" selectLockedCells="1"/>
  <mergeCells count="48">
    <mergeCell ref="B33:M33"/>
    <mergeCell ref="B34:M34"/>
    <mergeCell ref="B27:M27"/>
    <mergeCell ref="B30:M30"/>
    <mergeCell ref="B41:M41"/>
    <mergeCell ref="B35:M35"/>
    <mergeCell ref="B36:M36"/>
    <mergeCell ref="B37:M37"/>
    <mergeCell ref="B38:M38"/>
    <mergeCell ref="B39:M39"/>
    <mergeCell ref="B40:M40"/>
    <mergeCell ref="J7:K8"/>
    <mergeCell ref="J9:K9"/>
    <mergeCell ref="J24:K24"/>
    <mergeCell ref="B31:M31"/>
    <mergeCell ref="B32:M32"/>
    <mergeCell ref="D21:E21"/>
    <mergeCell ref="D22:E22"/>
    <mergeCell ref="D23:E23"/>
    <mergeCell ref="B26:M26"/>
    <mergeCell ref="J10:K10"/>
    <mergeCell ref="J12:K13"/>
    <mergeCell ref="J14:K14"/>
    <mergeCell ref="M2:M24"/>
    <mergeCell ref="D17:E17"/>
    <mergeCell ref="D18:E18"/>
    <mergeCell ref="D19:E19"/>
    <mergeCell ref="B1:K1"/>
    <mergeCell ref="H7:H8"/>
    <mergeCell ref="F7:F8"/>
    <mergeCell ref="D14:E14"/>
    <mergeCell ref="B14:C24"/>
    <mergeCell ref="B9:C10"/>
    <mergeCell ref="D9:E9"/>
    <mergeCell ref="B7:E8"/>
    <mergeCell ref="D10:E10"/>
    <mergeCell ref="G3:K3"/>
    <mergeCell ref="H12:H13"/>
    <mergeCell ref="F12:F13"/>
    <mergeCell ref="B12:E13"/>
    <mergeCell ref="B4:F5"/>
    <mergeCell ref="D24:E24"/>
    <mergeCell ref="B3:F3"/>
    <mergeCell ref="D15:E15"/>
    <mergeCell ref="D16:E16"/>
    <mergeCell ref="I7:I8"/>
    <mergeCell ref="I12:I13"/>
    <mergeCell ref="D20:E20"/>
  </mergeCells>
  <dataValidations count="2">
    <dataValidation type="custom" allowBlank="1" showInputMessage="1" showErrorMessage="1" sqref="H9:H10 H14:H24" xr:uid="{00000000-0002-0000-0100-000000000000}">
      <formula1>H9</formula1>
    </dataValidation>
    <dataValidation type="list" allowBlank="1" showInputMessage="1" showErrorMessage="1" sqref="G8 G13" xr:uid="{00000000-0002-0000-0100-000001000000}">
      <formula1>$G$4:$J$4</formula1>
    </dataValidation>
  </dataValidations>
  <printOptions horizontalCentered="1"/>
  <pageMargins left="0" right="0" top="0.78740157480314965" bottom="0.78740157480314965" header="0" footer="0.39370078740157483"/>
  <pageSetup paperSize="5" scale="70" orientation="landscape" r:id="rId1"/>
  <headerFooter alignWithMargins="0">
    <oddFooter>&amp;L&amp;A - &amp;F
&amp;D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B1:P33"/>
  <sheetViews>
    <sheetView showGridLines="0" topLeftCell="B6" zoomScale="83" zoomScaleNormal="83" zoomScaleSheetLayoutView="80" workbookViewId="0">
      <selection activeCell="E9" sqref="E9"/>
    </sheetView>
  </sheetViews>
  <sheetFormatPr baseColWidth="10" defaultColWidth="11.42578125" defaultRowHeight="15.75" x14ac:dyDescent="0.25"/>
  <cols>
    <col min="1" max="1" width="0" style="11" hidden="1" customWidth="1"/>
    <col min="2" max="2" width="3.28515625" style="11" customWidth="1"/>
    <col min="3" max="3" width="74.28515625" style="11" customWidth="1"/>
    <col min="4" max="4" width="40.5703125" style="11" customWidth="1"/>
    <col min="5" max="5" width="21.140625" style="13" customWidth="1"/>
    <col min="6" max="7" width="3.28515625" style="11" customWidth="1"/>
    <col min="8" max="8" width="41.28515625" style="11" customWidth="1"/>
    <col min="9" max="9" width="3.85546875" style="11" customWidth="1"/>
    <col min="10" max="10" width="13.5703125" style="11" customWidth="1"/>
    <col min="11" max="11" width="46.28515625" style="11" customWidth="1"/>
    <col min="12" max="12" width="10.85546875" style="11" customWidth="1"/>
    <col min="13" max="13" width="18.5703125" style="12" hidden="1" customWidth="1"/>
    <col min="14" max="15" width="13.85546875" style="12" hidden="1" customWidth="1"/>
    <col min="16" max="16" width="15.42578125" style="12" hidden="1" customWidth="1"/>
    <col min="17" max="16384" width="11.42578125" style="11"/>
  </cols>
  <sheetData>
    <row r="1" spans="2:16" hidden="1" x14ac:dyDescent="0.25"/>
    <row r="2" spans="2:16" hidden="1" x14ac:dyDescent="0.25"/>
    <row r="3" spans="2:16" hidden="1" x14ac:dyDescent="0.25"/>
    <row r="4" spans="2:16" hidden="1" x14ac:dyDescent="0.25"/>
    <row r="5" spans="2:16" hidden="1" x14ac:dyDescent="0.25"/>
    <row r="6" spans="2:16" ht="10.15" customHeight="1" x14ac:dyDescent="0.25">
      <c r="B6" s="14"/>
      <c r="C6" s="10"/>
      <c r="D6" s="10"/>
      <c r="E6" s="15"/>
      <c r="F6" s="16"/>
      <c r="G6" s="10"/>
      <c r="H6" s="10"/>
      <c r="I6" s="16"/>
      <c r="M6" s="159">
        <f>E9+E10</f>
        <v>0</v>
      </c>
      <c r="N6" s="159">
        <f>(E9+E10)*10%</f>
        <v>0</v>
      </c>
      <c r="O6" s="159">
        <f>IF($M$6&gt;$M$7,$M$6-N6-950000000,0)</f>
        <v>0</v>
      </c>
      <c r="P6" s="159">
        <f>O6+N6</f>
        <v>0</v>
      </c>
    </row>
    <row r="7" spans="2:16" ht="15" customHeight="1" x14ac:dyDescent="0.25">
      <c r="B7" s="17"/>
      <c r="C7" s="158" t="s">
        <v>86</v>
      </c>
      <c r="D7" s="18"/>
      <c r="E7" s="19" t="s">
        <v>18</v>
      </c>
      <c r="F7" s="16"/>
      <c r="G7" s="10"/>
      <c r="H7" s="166" t="s">
        <v>19</v>
      </c>
      <c r="I7" s="16"/>
      <c r="M7" s="160">
        <f>+(M8*N7)/N8</f>
        <v>1055555555.5555556</v>
      </c>
      <c r="N7" s="161">
        <v>1</v>
      </c>
      <c r="P7" s="162">
        <f>+E9+E10-E16-E17</f>
        <v>0</v>
      </c>
    </row>
    <row r="8" spans="2:16" ht="9.6" customHeight="1" thickBot="1" x14ac:dyDescent="0.3">
      <c r="B8" s="20"/>
      <c r="C8" s="10"/>
      <c r="D8" s="10"/>
      <c r="E8" s="15"/>
      <c r="F8" s="16"/>
      <c r="G8" s="10"/>
      <c r="H8" s="10"/>
      <c r="I8" s="16"/>
      <c r="M8" s="163">
        <v>950000000</v>
      </c>
      <c r="N8" s="164">
        <v>0.9</v>
      </c>
      <c r="P8" s="162">
        <f>IF($P$7&gt;$M$8,$P$7-$M$8,0)</f>
        <v>0</v>
      </c>
    </row>
    <row r="9" spans="2:16" ht="42" customHeight="1" x14ac:dyDescent="0.2">
      <c r="B9" s="20"/>
      <c r="C9" s="404" t="s">
        <v>87</v>
      </c>
      <c r="D9" s="157" t="s">
        <v>17</v>
      </c>
      <c r="E9" s="21">
        <v>0</v>
      </c>
      <c r="F9" s="16"/>
      <c r="G9" s="10"/>
      <c r="H9" s="402" t="str">
        <f>IF($M$6&gt;=400000000,"Total of A. Equipment complies with the Minimum Amount.-","Total Amount of A. Equipment must be equal to or greater than $400.000.000.-")</f>
        <v>Total Amount of A. Equipment must be equal to or greater than $400.000.000.-</v>
      </c>
      <c r="I9" s="22"/>
      <c r="K9" s="405" t="s">
        <v>88</v>
      </c>
      <c r="M9" s="165"/>
      <c r="N9" s="165"/>
    </row>
    <row r="10" spans="2:16" ht="42" customHeight="1" thickBot="1" x14ac:dyDescent="0.3">
      <c r="B10" s="20"/>
      <c r="C10" s="404"/>
      <c r="D10" s="239" t="s">
        <v>78</v>
      </c>
      <c r="E10" s="21">
        <v>0</v>
      </c>
      <c r="F10" s="16"/>
      <c r="G10" s="10"/>
      <c r="H10" s="403"/>
      <c r="I10" s="22"/>
      <c r="K10" s="406"/>
    </row>
    <row r="11" spans="2:16" ht="10.15" customHeight="1" x14ac:dyDescent="0.25">
      <c r="B11" s="14"/>
      <c r="C11" s="10"/>
      <c r="D11" s="10"/>
      <c r="E11" s="23"/>
      <c r="F11" s="16"/>
      <c r="G11" s="10"/>
      <c r="H11" s="10"/>
      <c r="I11" s="16"/>
    </row>
    <row r="12" spans="2:16" ht="10.15" customHeight="1" thickBot="1" x14ac:dyDescent="0.3">
      <c r="B12" s="24"/>
      <c r="C12" s="25"/>
      <c r="D12" s="25"/>
      <c r="E12" s="26"/>
      <c r="F12" s="27"/>
      <c r="G12" s="25"/>
      <c r="H12" s="25"/>
      <c r="I12" s="27"/>
    </row>
    <row r="13" spans="2:16" ht="10.15" customHeight="1" thickTop="1" x14ac:dyDescent="0.25">
      <c r="B13" s="28"/>
      <c r="C13" s="10"/>
      <c r="D13" s="10"/>
      <c r="E13" s="29"/>
      <c r="F13" s="16"/>
      <c r="G13" s="10"/>
      <c r="H13" s="10"/>
      <c r="I13" s="30"/>
    </row>
    <row r="14" spans="2:16" ht="16.899999999999999" customHeight="1" x14ac:dyDescent="0.2">
      <c r="B14" s="17"/>
      <c r="C14" s="158" t="s">
        <v>20</v>
      </c>
      <c r="D14" s="18"/>
      <c r="E14" s="19" t="s">
        <v>18</v>
      </c>
      <c r="F14" s="16"/>
      <c r="G14" s="10"/>
      <c r="H14" s="166"/>
      <c r="I14" s="16"/>
      <c r="M14" s="165"/>
      <c r="N14" s="165"/>
      <c r="O14" s="165"/>
      <c r="P14" s="165"/>
    </row>
    <row r="15" spans="2:16" ht="10.15" customHeight="1" x14ac:dyDescent="0.2">
      <c r="B15" s="20"/>
      <c r="C15" s="10"/>
      <c r="D15" s="10"/>
      <c r="E15" s="15"/>
      <c r="F15" s="16"/>
      <c r="G15" s="10"/>
      <c r="H15" s="10"/>
      <c r="I15" s="16"/>
      <c r="M15" s="165"/>
      <c r="N15" s="165"/>
      <c r="O15" s="165"/>
      <c r="P15" s="165"/>
    </row>
    <row r="16" spans="2:16" ht="42" customHeight="1" x14ac:dyDescent="0.2">
      <c r="B16" s="31"/>
      <c r="C16" s="407" t="s">
        <v>164</v>
      </c>
      <c r="D16" s="157" t="s">
        <v>17</v>
      </c>
      <c r="E16" s="32">
        <v>0</v>
      </c>
      <c r="F16" s="22"/>
      <c r="G16" s="33"/>
      <c r="H16" s="409" t="str">
        <f>IF($M$6=0," ",IF((SUM($E$16:$E$21)&gt;=$P$6)*AND($E$22=0)*AND($E$23=0)*AND($M$6&gt;=400000000),"Institutional Pecuniary Contribution complies with 10% of A. Equipment.-",IF(($M$6&gt;$M$8)*OR($P$8&gt;0),"¡¡¡ IMPORTANT !!!  Consider that FONDEQUIP contributes a maximum of $950.000.000 per project, therefore, the difference due to a higher cost in A. EQUIPMENT must be covered with Institutional Contributions.",IF($M$6&gt;=400000000,"You must enter at least 10% of the cost of A. Equipment in the corresponding sub-items.-"," "))))</f>
        <v xml:space="preserve"> </v>
      </c>
      <c r="I16" s="22"/>
      <c r="K16" s="395" t="s">
        <v>165</v>
      </c>
      <c r="M16" s="165"/>
      <c r="N16" s="165"/>
      <c r="O16" s="165"/>
      <c r="P16" s="165"/>
    </row>
    <row r="17" spans="2:16" ht="42" customHeight="1" x14ac:dyDescent="0.2">
      <c r="B17" s="31"/>
      <c r="C17" s="408"/>
      <c r="D17" s="239" t="s">
        <v>78</v>
      </c>
      <c r="E17" s="32">
        <v>0</v>
      </c>
      <c r="F17" s="22"/>
      <c r="G17" s="33"/>
      <c r="H17" s="409"/>
      <c r="I17" s="22"/>
      <c r="K17" s="395"/>
      <c r="M17" s="165"/>
      <c r="N17" s="165"/>
      <c r="O17" s="165"/>
      <c r="P17" s="165"/>
    </row>
    <row r="18" spans="2:16" ht="42" customHeight="1" x14ac:dyDescent="0.2">
      <c r="B18" s="31"/>
      <c r="C18" s="408"/>
      <c r="D18" s="366" t="s">
        <v>28</v>
      </c>
      <c r="E18" s="32">
        <v>0</v>
      </c>
      <c r="F18" s="22"/>
      <c r="G18" s="33"/>
      <c r="H18" s="409"/>
      <c r="I18" s="22"/>
      <c r="K18" s="395"/>
      <c r="M18" s="165"/>
      <c r="N18" s="165"/>
      <c r="O18" s="165"/>
      <c r="P18" s="165"/>
    </row>
    <row r="19" spans="2:16" ht="42" customHeight="1" x14ac:dyDescent="0.2">
      <c r="B19" s="31"/>
      <c r="C19" s="408"/>
      <c r="D19" s="366" t="s">
        <v>30</v>
      </c>
      <c r="E19" s="32">
        <v>0</v>
      </c>
      <c r="F19" s="22"/>
      <c r="G19" s="33"/>
      <c r="H19" s="409"/>
      <c r="I19" s="22"/>
      <c r="K19" s="395"/>
      <c r="M19" s="165"/>
      <c r="N19" s="165"/>
      <c r="O19" s="165"/>
      <c r="P19" s="165"/>
    </row>
    <row r="20" spans="2:16" ht="42" customHeight="1" x14ac:dyDescent="0.2">
      <c r="B20" s="31"/>
      <c r="C20" s="408"/>
      <c r="D20" s="366" t="s">
        <v>32</v>
      </c>
      <c r="E20" s="32">
        <v>0</v>
      </c>
      <c r="F20" s="22"/>
      <c r="G20" s="33"/>
      <c r="H20" s="409"/>
      <c r="I20" s="22"/>
      <c r="K20" s="395"/>
      <c r="M20" s="165"/>
      <c r="N20" s="165"/>
      <c r="O20" s="165"/>
      <c r="P20" s="165"/>
    </row>
    <row r="21" spans="2:16" ht="42" customHeight="1" x14ac:dyDescent="0.2">
      <c r="B21" s="31"/>
      <c r="C21" s="408"/>
      <c r="D21" s="239" t="s">
        <v>79</v>
      </c>
      <c r="E21" s="32">
        <v>0</v>
      </c>
      <c r="F21" s="22"/>
      <c r="G21" s="33"/>
      <c r="H21" s="409"/>
      <c r="I21" s="22"/>
      <c r="K21" s="395"/>
      <c r="M21" s="165"/>
      <c r="N21" s="165"/>
      <c r="O21" s="165"/>
      <c r="P21" s="165"/>
    </row>
    <row r="22" spans="2:16" ht="15" customHeight="1" x14ac:dyDescent="0.2">
      <c r="B22" s="31"/>
      <c r="C22" s="10"/>
      <c r="D22" s="34" t="str">
        <f>IF($E$22&gt;0,"Balance for 10% Pecuniary Contribution","  ")</f>
        <v xml:space="preserve">  </v>
      </c>
      <c r="E22" s="35">
        <f>IF($E$23&gt;0,0,IF((SUM($E$16:$E$21))&lt;$N$6,($N$6-(SUM($E$16:$E$21))),0))</f>
        <v>0</v>
      </c>
      <c r="F22" s="16"/>
      <c r="G22" s="10"/>
      <c r="H22" s="10"/>
      <c r="I22" s="22"/>
      <c r="M22" s="165"/>
      <c r="N22" s="165"/>
      <c r="O22" s="165"/>
      <c r="P22" s="165"/>
    </row>
    <row r="23" spans="2:16" ht="18.600000000000001" customHeight="1" thickBot="1" x14ac:dyDescent="0.3">
      <c r="B23" s="36"/>
      <c r="C23" s="25"/>
      <c r="D23" s="37" t="str">
        <f>IF($E$23&gt;0,"Balance for A. EQUIPMENT"," ")</f>
        <v xml:space="preserve"> </v>
      </c>
      <c r="E23" s="38">
        <f>IF($P$8&gt;0,$P$8,0)</f>
        <v>0</v>
      </c>
      <c r="F23" s="27"/>
      <c r="G23" s="25"/>
      <c r="H23" s="25"/>
      <c r="I23" s="39"/>
    </row>
    <row r="24" spans="2:16" ht="10.15" customHeight="1" thickTop="1" x14ac:dyDescent="0.2">
      <c r="B24" s="28"/>
      <c r="C24" s="10"/>
      <c r="D24" s="10"/>
      <c r="E24" s="29"/>
      <c r="F24" s="16"/>
      <c r="G24" s="10"/>
      <c r="H24" s="10"/>
      <c r="I24" s="22"/>
      <c r="M24" s="165"/>
      <c r="N24" s="165"/>
      <c r="O24" s="165"/>
      <c r="P24" s="165"/>
    </row>
    <row r="25" spans="2:16" ht="16.899999999999999" customHeight="1" thickBot="1" x14ac:dyDescent="0.25">
      <c r="B25" s="17"/>
      <c r="C25" s="18" t="str">
        <f>IF(H16="Aporte Pecuniario Institucional cumple con el 10% del Ítem Equipamiento.-","APORTE FONDEQUIP A. EQUIPAMIENTO","")</f>
        <v/>
      </c>
      <c r="D25" s="18"/>
      <c r="E25" s="19"/>
      <c r="F25" s="16"/>
      <c r="G25" s="10"/>
      <c r="H25" s="166"/>
      <c r="I25" s="16"/>
      <c r="M25" s="165"/>
      <c r="N25" s="165"/>
      <c r="O25" s="165"/>
      <c r="P25" s="165"/>
    </row>
    <row r="26" spans="2:16" ht="65.25" customHeight="1" x14ac:dyDescent="0.25">
      <c r="B26" s="28"/>
      <c r="C26" s="40" t="str">
        <f>IF(E26&gt;0,"CONTRIBUTION REQUESTED TO FONDEQUIP FOR EQUIPMENT","")</f>
        <v/>
      </c>
      <c r="D26" s="41" t="str">
        <f>IF(E26&gt;0,"Main Equipment or Platform and/or Accesories","")</f>
        <v/>
      </c>
      <c r="E26" s="42">
        <f>IF(AND(M6&gt;=400000000,H16="Institutional Pecuniary Contribution complies with 10% of A. Equipment.-"),E9+E10-E16-E17,0)</f>
        <v>0</v>
      </c>
      <c r="F26" s="16"/>
      <c r="G26" s="10"/>
      <c r="H26" s="43" t="str">
        <f>IF(OR(E26&lt;=0,(E9+E10)&lt;400000000)," ",IF($E$26&gt;950000000,"The requested contribution exceeds the maximum amount to be financed by FONDEQUIP, therefore, the Pecuniary Contribution must increase in A. EQUIPMENT.-",IF($H$16="Institutional Pecuniary Contribution complies with 10% of A. Equipment.-","Contribution Requested to FONDEQUIP is OK")))</f>
        <v xml:space="preserve"> </v>
      </c>
      <c r="I26" s="16"/>
      <c r="K26" s="44" t="s">
        <v>21</v>
      </c>
    </row>
    <row r="27" spans="2:16" ht="10.15" customHeight="1" x14ac:dyDescent="0.25">
      <c r="B27" s="28"/>
      <c r="C27" s="10"/>
      <c r="D27" s="10"/>
      <c r="E27" s="15"/>
      <c r="F27" s="16"/>
      <c r="G27" s="10"/>
      <c r="H27" s="10"/>
      <c r="I27" s="16"/>
    </row>
    <row r="28" spans="2:16" ht="16.5" hidden="1" thickBot="1" x14ac:dyDescent="0.3">
      <c r="B28" s="45"/>
      <c r="C28" s="46"/>
      <c r="D28" s="46"/>
      <c r="E28" s="47"/>
      <c r="F28" s="48"/>
      <c r="G28" s="46"/>
      <c r="H28" s="46"/>
      <c r="I28" s="48"/>
      <c r="J28" s="49"/>
    </row>
    <row r="30" spans="2:16" hidden="1" x14ac:dyDescent="0.25"/>
    <row r="31" spans="2:16" ht="23.25" customHeight="1" x14ac:dyDescent="0.25">
      <c r="C31" s="50"/>
      <c r="K31" s="401" t="str">
        <f>IF(H26="Aporte Solicitado a FONDEQUIP OK","Pase a la siguiente Hoja →    II.- Traslados, Inst. Operación","")</f>
        <v/>
      </c>
    </row>
    <row r="32" spans="2:16" ht="15" customHeight="1" x14ac:dyDescent="0.25">
      <c r="H32"/>
      <c r="K32" s="401"/>
    </row>
    <row r="33" spans="11:11" ht="15" customHeight="1" x14ac:dyDescent="0.25">
      <c r="K33" s="401"/>
    </row>
  </sheetData>
  <sheetProtection algorithmName="SHA-512" hashValue="WJpTK8A/6d+0YI2uB3439tFuSrGdZsnCGBb546P2dWXC3eczG3l21L4UFcGBhC0BXGS4ry1jQQKs8g8nTHsY3Q==" saltValue="v4qKhVTMKaH97ZGb7ByzGQ==" spinCount="100000" sheet="1" selectLockedCells="1"/>
  <mergeCells count="7">
    <mergeCell ref="K31:K33"/>
    <mergeCell ref="H9:H10"/>
    <mergeCell ref="C9:C10"/>
    <mergeCell ref="K9:K10"/>
    <mergeCell ref="C16:C21"/>
    <mergeCell ref="H16:H21"/>
    <mergeCell ref="K16:K21"/>
  </mergeCells>
  <conditionalFormatting sqref="C26">
    <cfRule type="containsText" dxfId="101" priority="35" operator="containsText" text="FONDEQUIP">
      <formula>NOT(ISERROR(SEARCH("FONDEQUIP",C26)))</formula>
    </cfRule>
  </conditionalFormatting>
  <conditionalFormatting sqref="D22">
    <cfRule type="containsText" dxfId="100" priority="20" stopIfTrue="1" operator="containsText" text="10%">
      <formula>NOT(ISERROR(SEARCH("10%",D22)))</formula>
    </cfRule>
  </conditionalFormatting>
  <conditionalFormatting sqref="D23">
    <cfRule type="containsText" dxfId="99" priority="1" operator="containsText" text="A. EQUIPMENT">
      <formula>NOT(ISERROR(SEARCH("A. EQUIPMENT",D23)))</formula>
    </cfRule>
  </conditionalFormatting>
  <conditionalFormatting sqref="D26">
    <cfRule type="containsText" dxfId="98" priority="36" operator="containsText" text="&quot;&quot;">
      <formula>NOT(ISERROR(SEARCH("""""",D26)))</formula>
    </cfRule>
    <cfRule type="containsText" dxfId="97" priority="37" operator="containsText" text="Main">
      <formula>NOT(ISERROR(SEARCH("Main",D26)))</formula>
    </cfRule>
  </conditionalFormatting>
  <conditionalFormatting sqref="E22">
    <cfRule type="cellIs" dxfId="96" priority="7" stopIfTrue="1" operator="lessThan">
      <formula>0</formula>
    </cfRule>
    <cfRule type="cellIs" dxfId="95" priority="8" stopIfTrue="1" operator="equal">
      <formula>0</formula>
    </cfRule>
    <cfRule type="cellIs" dxfId="94" priority="9" stopIfTrue="1" operator="notEqual">
      <formula>0</formula>
    </cfRule>
  </conditionalFormatting>
  <conditionalFormatting sqref="E23">
    <cfRule type="cellIs" dxfId="93" priority="2" operator="greaterThan">
      <formula>0</formula>
    </cfRule>
  </conditionalFormatting>
  <conditionalFormatting sqref="E26">
    <cfRule type="cellIs" dxfId="92" priority="19" stopIfTrue="1" operator="equal">
      <formula>0</formula>
    </cfRule>
  </conditionalFormatting>
  <conditionalFormatting sqref="H9:H10">
    <cfRule type="containsText" dxfId="91" priority="17" stopIfTrue="1" operator="containsText" text="complies">
      <formula>NOT(ISERROR(SEARCH("complies",H9)))</formula>
    </cfRule>
    <cfRule type="containsText" dxfId="90" priority="18" stopIfTrue="1" operator="containsText" text="must be">
      <formula>NOT(ISERROR(SEARCH("must be",H9)))</formula>
    </cfRule>
  </conditionalFormatting>
  <conditionalFormatting sqref="H16:H17">
    <cfRule type="containsText" dxfId="89" priority="14" stopIfTrue="1" operator="containsText" text="Consider that FONDEQUIP">
      <formula>NOT(ISERROR(SEARCH("Consider that FONDEQUIP",H16)))</formula>
    </cfRule>
    <cfRule type="containsText" dxfId="88" priority="15" stopIfTrue="1" operator="containsText" text="You must enter">
      <formula>NOT(ISERROR(SEARCH("You must enter",H16)))</formula>
    </cfRule>
    <cfRule type="containsText" dxfId="87" priority="16" stopIfTrue="1" operator="containsText" text="complies">
      <formula>NOT(ISERROR(SEARCH("complies",H16)))</formula>
    </cfRule>
  </conditionalFormatting>
  <conditionalFormatting sqref="H26">
    <cfRule type="containsText" dxfId="86" priority="11" stopIfTrue="1" operator="containsText" text="The">
      <formula>NOT(ISERROR(SEARCH("The",H26)))</formula>
    </cfRule>
    <cfRule type="containsText" dxfId="85" priority="13" stopIfTrue="1" operator="containsText" text="OK">
      <formula>NOT(ISERROR(SEARCH("OK",H26)))</formula>
    </cfRule>
  </conditionalFormatting>
  <conditionalFormatting sqref="I22:I23">
    <cfRule type="expression" dxfId="84" priority="89" stopIfTrue="1">
      <formula>(#REF!+#REF!=0)</formula>
    </cfRule>
    <cfRule type="containsText" dxfId="83" priority="90" stopIfTrue="1" operator="containsText" text="Ingrese Su aporte">
      <formula>NOT(ISERROR(SEARCH("Ingrese Su aporte",I22)))</formula>
    </cfRule>
  </conditionalFormatting>
  <conditionalFormatting sqref="I24">
    <cfRule type="expression" dxfId="82" priority="99" stopIfTrue="1">
      <formula>(#REF!+#REF!=0)</formula>
    </cfRule>
    <cfRule type="containsText" dxfId="81" priority="100" stopIfTrue="1" operator="containsText" text="Ingrese Su aporte">
      <formula>NOT(ISERROR(SEARCH("Ingrese Su aporte",I24)))</formula>
    </cfRule>
  </conditionalFormatting>
  <conditionalFormatting sqref="K31:K33">
    <cfRule type="cellIs" dxfId="80" priority="23" stopIfTrue="1" operator="equal">
      <formula>"Aporte Solicitado a CONICYT OK"</formula>
    </cfRule>
  </conditionalFormatting>
  <dataValidations count="1">
    <dataValidation errorStyle="warning" operator="greaterThanOrEqual" allowBlank="1" showInputMessage="1" errorTitle="IMPORTANTE" error="Debe Ingresar, al menos, el 10% del costo del Item Equipamiento.-_x000a_" sqref="E16:E21" xr:uid="{00000000-0002-0000-0200-000000000000}"/>
  </dataValidations>
  <printOptions horizontalCentered="1"/>
  <pageMargins left="0" right="0" top="0.78740157480314965" bottom="0.78740157480314965" header="0" footer="0.59055118110236227"/>
  <pageSetup scale="75" orientation="landscape" r:id="rId1"/>
  <headerFooter alignWithMargins="0">
    <oddFooter>&amp;L&amp;A - &amp;F
&amp;D</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T32"/>
  <sheetViews>
    <sheetView showGridLines="0" topLeftCell="C2" zoomScale="90" zoomScaleNormal="90" zoomScaleSheetLayoutView="87" workbookViewId="0">
      <selection activeCell="F9" sqref="F9"/>
    </sheetView>
  </sheetViews>
  <sheetFormatPr baseColWidth="10" defaultColWidth="11.42578125" defaultRowHeight="14.25" x14ac:dyDescent="0.25"/>
  <cols>
    <col min="1" max="1" width="1.7109375" style="154" hidden="1" customWidth="1"/>
    <col min="2" max="2" width="31.7109375" style="154" hidden="1" customWidth="1"/>
    <col min="3" max="3" width="3.28515625" style="154" customWidth="1"/>
    <col min="4" max="4" width="63.85546875" style="154" customWidth="1"/>
    <col min="5" max="7" width="26.5703125" style="154" customWidth="1"/>
    <col min="8" max="8" width="3.140625" style="154" customWidth="1"/>
    <col min="9" max="9" width="29.7109375" style="154" customWidth="1"/>
    <col min="10" max="10" width="3.7109375" style="154" customWidth="1"/>
    <col min="11" max="11" width="14.85546875" style="154" customWidth="1"/>
    <col min="12" max="15" width="11.42578125" style="154"/>
    <col min="16" max="21" width="0" style="154" hidden="1" customWidth="1"/>
    <col min="22" max="16384" width="11.42578125" style="154"/>
  </cols>
  <sheetData>
    <row r="1" spans="1:15" ht="39" hidden="1" customHeight="1" x14ac:dyDescent="0.25"/>
    <row r="2" spans="1:15" ht="24" customHeight="1" thickBot="1" x14ac:dyDescent="0.3">
      <c r="A2" s="167"/>
      <c r="B2" s="167"/>
      <c r="C2" s="168"/>
      <c r="D2" s="418" t="s">
        <v>89</v>
      </c>
      <c r="E2" s="418"/>
      <c r="F2" s="418"/>
      <c r="G2" s="418"/>
      <c r="H2" s="418"/>
      <c r="I2" s="419"/>
    </row>
    <row r="3" spans="1:15" ht="6.75" customHeight="1" thickTop="1" thickBot="1" x14ac:dyDescent="0.3">
      <c r="A3" s="167"/>
      <c r="B3" s="167"/>
      <c r="C3" s="169"/>
      <c r="D3" s="170"/>
      <c r="E3" s="170"/>
      <c r="F3" s="170"/>
      <c r="G3" s="170"/>
      <c r="H3" s="170"/>
      <c r="I3" s="171"/>
      <c r="J3" s="172"/>
    </row>
    <row r="4" spans="1:15" ht="9.75" hidden="1" customHeight="1" thickBot="1" x14ac:dyDescent="0.3">
      <c r="A4" s="167"/>
      <c r="B4" s="167"/>
      <c r="C4" s="173"/>
      <c r="D4" s="174"/>
      <c r="I4" s="175"/>
    </row>
    <row r="5" spans="1:15" ht="19.149999999999999" customHeight="1" thickTop="1" thickBot="1" x14ac:dyDescent="0.3">
      <c r="A5" s="167"/>
      <c r="B5" s="167"/>
      <c r="C5" s="176"/>
      <c r="D5" s="177"/>
      <c r="E5" s="413" t="s">
        <v>22</v>
      </c>
      <c r="F5" s="425" t="s">
        <v>23</v>
      </c>
      <c r="G5" s="426"/>
      <c r="H5" s="178"/>
      <c r="I5" s="179"/>
      <c r="K5" s="416" t="s">
        <v>24</v>
      </c>
      <c r="L5" s="417"/>
      <c r="M5" s="417"/>
      <c r="N5" s="417"/>
    </row>
    <row r="6" spans="1:15" ht="19.149999999999999" customHeight="1" thickTop="1" thickBot="1" x14ac:dyDescent="0.3">
      <c r="A6" s="167"/>
      <c r="B6" s="167"/>
      <c r="C6" s="176"/>
      <c r="D6" s="180"/>
      <c r="E6" s="414"/>
      <c r="F6" s="181" t="s">
        <v>25</v>
      </c>
      <c r="G6" s="182" t="s">
        <v>26</v>
      </c>
      <c r="H6" s="183"/>
      <c r="I6" s="179"/>
      <c r="K6" s="415" t="s">
        <v>81</v>
      </c>
      <c r="L6" s="415"/>
      <c r="M6" s="415"/>
      <c r="N6" s="415"/>
      <c r="O6" s="184"/>
    </row>
    <row r="7" spans="1:15" ht="31.9" customHeight="1" thickTop="1" thickBot="1" x14ac:dyDescent="0.3">
      <c r="A7" s="167"/>
      <c r="B7" s="167"/>
      <c r="C7" s="185"/>
      <c r="D7" s="186" t="s">
        <v>17</v>
      </c>
      <c r="E7" s="187">
        <f>+' I. EQUIPMENT'!E9-' I. EQUIPMENT'!E16</f>
        <v>0</v>
      </c>
      <c r="F7" s="187">
        <f>+' DETAILS CONTRIBUTIONS'!E7</f>
        <v>0</v>
      </c>
      <c r="G7" s="420" t="s">
        <v>27</v>
      </c>
      <c r="H7" s="183"/>
      <c r="I7" s="179"/>
      <c r="K7" s="415"/>
      <c r="L7" s="415"/>
      <c r="M7" s="415"/>
      <c r="N7" s="415"/>
      <c r="O7" s="184"/>
    </row>
    <row r="8" spans="1:15" ht="31.9" customHeight="1" thickTop="1" thickBot="1" x14ac:dyDescent="0.3">
      <c r="A8" s="167"/>
      <c r="B8" s="167"/>
      <c r="C8" s="185"/>
      <c r="D8" s="188" t="s">
        <v>78</v>
      </c>
      <c r="E8" s="189">
        <f>+' I. EQUIPMENT'!E10-' I. EQUIPMENT'!E17</f>
        <v>0</v>
      </c>
      <c r="F8" s="189">
        <f>+' DETAILS CONTRIBUTIONS'!E8</f>
        <v>0</v>
      </c>
      <c r="G8" s="421"/>
      <c r="H8" s="183"/>
      <c r="I8" s="179"/>
      <c r="K8" s="415"/>
      <c r="L8" s="415"/>
      <c r="M8" s="415"/>
      <c r="N8" s="415"/>
      <c r="O8" s="184"/>
    </row>
    <row r="9" spans="1:15" ht="31.9" customHeight="1" thickTop="1" x14ac:dyDescent="0.25">
      <c r="A9" s="167"/>
      <c r="B9" s="167"/>
      <c r="C9" s="427"/>
      <c r="D9" s="186" t="s">
        <v>28</v>
      </c>
      <c r="E9" s="190">
        <v>0</v>
      </c>
      <c r="F9" s="345">
        <f>+' DETAILS CONTRIBUTIONS'!E9</f>
        <v>0</v>
      </c>
      <c r="G9" s="422"/>
      <c r="H9" s="191"/>
      <c r="I9" s="179"/>
      <c r="K9" s="415" t="s">
        <v>80</v>
      </c>
      <c r="L9" s="415"/>
      <c r="M9" s="415"/>
      <c r="N9" s="415"/>
      <c r="O9" s="184"/>
    </row>
    <row r="10" spans="1:15" ht="31.9" customHeight="1" x14ac:dyDescent="0.25">
      <c r="A10" s="167"/>
      <c r="B10" s="167"/>
      <c r="C10" s="427"/>
      <c r="D10" s="188" t="s">
        <v>29</v>
      </c>
      <c r="E10" s="190">
        <v>0</v>
      </c>
      <c r="F10" s="345">
        <f>+' DETAILS CONTRIBUTIONS'!E10</f>
        <v>0</v>
      </c>
      <c r="G10" s="346">
        <f>+' DETAILS CONTRIBUTIONS'!F10</f>
        <v>0</v>
      </c>
      <c r="H10" s="191"/>
      <c r="I10" s="179"/>
      <c r="K10" s="415"/>
      <c r="L10" s="415"/>
      <c r="M10" s="415"/>
      <c r="N10" s="415"/>
    </row>
    <row r="11" spans="1:15" ht="31.9" customHeight="1" x14ac:dyDescent="0.25">
      <c r="A11" s="167"/>
      <c r="B11" s="167"/>
      <c r="C11" s="427"/>
      <c r="D11" s="186" t="s">
        <v>30</v>
      </c>
      <c r="E11" s="190">
        <v>0</v>
      </c>
      <c r="F11" s="345">
        <f>+' DETAILS CONTRIBUTIONS'!E11</f>
        <v>0</v>
      </c>
      <c r="G11" s="346">
        <f>+' DETAILS CONTRIBUTIONS'!F11</f>
        <v>0</v>
      </c>
      <c r="H11" s="191"/>
      <c r="I11" s="179"/>
      <c r="K11" s="415" t="s">
        <v>31</v>
      </c>
      <c r="L11" s="415"/>
      <c r="M11" s="415"/>
      <c r="N11" s="415"/>
    </row>
    <row r="12" spans="1:15" ht="31.9" customHeight="1" thickBot="1" x14ac:dyDescent="0.3">
      <c r="A12" s="167"/>
      <c r="B12" s="167"/>
      <c r="C12" s="427"/>
      <c r="D12" s="192" t="s">
        <v>32</v>
      </c>
      <c r="E12" s="193">
        <v>0</v>
      </c>
      <c r="F12" s="347">
        <f>+' DETAILS CONTRIBUTIONS'!E12</f>
        <v>0</v>
      </c>
      <c r="G12" s="346">
        <f>+' DETAILS CONTRIBUTIONS'!F12</f>
        <v>0</v>
      </c>
      <c r="H12" s="183"/>
      <c r="I12" s="194" t="str">
        <f>IF(E12+F12+G12=0,"This Sub-Item must contemplate Financing","")</f>
        <v>This Sub-Item must contemplate Financing</v>
      </c>
      <c r="K12" s="415"/>
      <c r="L12" s="415"/>
      <c r="M12" s="415"/>
      <c r="N12" s="415"/>
    </row>
    <row r="13" spans="1:15" ht="15.75" customHeight="1" thickBot="1" x14ac:dyDescent="0.3">
      <c r="A13" s="167"/>
      <c r="B13" s="167"/>
      <c r="C13" s="176"/>
      <c r="D13" s="183"/>
      <c r="E13" s="195"/>
      <c r="F13" s="196"/>
      <c r="G13" s="195"/>
      <c r="H13" s="183"/>
      <c r="I13" s="179"/>
      <c r="K13" s="415" t="s">
        <v>82</v>
      </c>
      <c r="L13" s="415"/>
      <c r="M13" s="415"/>
      <c r="N13" s="415"/>
    </row>
    <row r="14" spans="1:15" ht="31.9" customHeight="1" x14ac:dyDescent="0.25">
      <c r="A14" s="167"/>
      <c r="B14" s="167"/>
      <c r="C14" s="428"/>
      <c r="D14" s="197" t="s">
        <v>79</v>
      </c>
      <c r="E14" s="423" t="s">
        <v>27</v>
      </c>
      <c r="F14" s="348">
        <f>+' DETAILS CONTRIBUTIONS'!E13</f>
        <v>0</v>
      </c>
      <c r="G14" s="346">
        <f>+' DETAILS CONTRIBUTIONS'!F13</f>
        <v>0</v>
      </c>
      <c r="H14" s="183"/>
      <c r="I14" s="179"/>
      <c r="J14" s="198"/>
      <c r="K14" s="415"/>
      <c r="L14" s="415"/>
      <c r="M14" s="415"/>
      <c r="N14" s="415"/>
    </row>
    <row r="15" spans="1:15" ht="31.9" customHeight="1" x14ac:dyDescent="0.25">
      <c r="A15" s="167"/>
      <c r="B15" s="167"/>
      <c r="C15" s="428"/>
      <c r="D15" s="275" t="s">
        <v>33</v>
      </c>
      <c r="E15" s="423"/>
      <c r="F15" s="348">
        <f>+' DETAILS CONTRIBUTIONS'!E14</f>
        <v>0</v>
      </c>
      <c r="G15" s="349">
        <f>+' DETAILS CONTRIBUTIONS'!F14</f>
        <v>0</v>
      </c>
      <c r="H15" s="183"/>
      <c r="I15" s="179"/>
      <c r="J15" s="198"/>
      <c r="K15" s="415"/>
      <c r="L15" s="415"/>
      <c r="M15" s="415"/>
      <c r="N15" s="415"/>
    </row>
    <row r="16" spans="1:15" ht="31.9" customHeight="1" thickBot="1" x14ac:dyDescent="0.3">
      <c r="A16" s="167"/>
      <c r="B16" s="167"/>
      <c r="C16" s="428"/>
      <c r="D16" s="199" t="s">
        <v>34</v>
      </c>
      <c r="E16" s="424"/>
      <c r="F16" s="347">
        <f>+' DETAILS CONTRIBUTIONS'!E15</f>
        <v>0</v>
      </c>
      <c r="G16" s="350">
        <f>+' DETAILS CONTRIBUTIONS'!F15</f>
        <v>0</v>
      </c>
      <c r="H16" s="183"/>
      <c r="I16" s="200"/>
      <c r="K16" s="415"/>
      <c r="L16" s="415"/>
      <c r="M16" s="415"/>
      <c r="N16" s="415"/>
    </row>
    <row r="17" spans="1:20" ht="15.75" customHeight="1" thickTop="1" x14ac:dyDescent="0.25">
      <c r="A17" s="167"/>
      <c r="B17" s="167"/>
      <c r="C17" s="176"/>
      <c r="D17" s="183"/>
      <c r="E17" s="201"/>
      <c r="F17" s="202"/>
      <c r="G17" s="201"/>
      <c r="H17" s="183"/>
      <c r="I17" s="179"/>
    </row>
    <row r="18" spans="1:20" ht="112.5" customHeight="1" x14ac:dyDescent="0.25">
      <c r="A18" s="167"/>
      <c r="B18" s="167"/>
      <c r="C18" s="176"/>
      <c r="D18" s="203" t="str">
        <f>IF(E23+F23+G23=0,"","CONTRIBUTION VERIFICATION")</f>
        <v/>
      </c>
      <c r="E18" s="204" t="str">
        <f>IF(OR(E23=0,(E7+E8)&lt;400000000)," ",IF(SUM(E9:E12)&gt;((E7+E8)*0.5),"Total B. Transfers and Installation cannot be greater than 50% of A. Equipment.-",IF(SUM(E7:E12)&lt;=950000000,"Contribution Requested to FONDEQUIP OK",IF(SUM(E7:E12)&gt;950000000,"Amount requested from FONDEQUIP exceeds the Maximum to be financed per Project",""))))</f>
        <v xml:space="preserve"> </v>
      </c>
      <c r="F18" s="204" t="str">
        <f>IF($E$29=0,"",IF(F7+F8+F9+F11+F12+F14&gt;=$E$25*10%,"Pecuniary Contribution is OK","Pecuniary Contribution must be equivalent to at least 10% of A. Equipment.-"))</f>
        <v/>
      </c>
      <c r="G18" s="205" t="str">
        <f>IF($E$29=0," ",IF(SUM(G10+G11+G12+G14+G15+G16+F7+F8+F9+F10+F11+F12+F14+F15+F16)&gt;=$E$25*50%,"Non-pecuniary contribution is OK",IF(SUM(G10+G11+G12+G14+G15+G16+F7+F8+F9+F10+F11+F12+F14+F15+F16)&lt;$E$25*50%,"Non-Pecuniary Contribution must be, at least, the equivalent of the percentage not financed with Pecuniary Contribution to achieve the minimum corresponding to 50% of A. Equipment.-")))</f>
        <v xml:space="preserve"> </v>
      </c>
      <c r="H18" s="206"/>
      <c r="I18" s="200"/>
      <c r="P18" s="154">
        <f>IF(I12="Este Sub Item debe Contemplar Financiamiento",1,0)</f>
        <v>0</v>
      </c>
      <c r="Q18" s="154">
        <f>IF(E18="Aporte Solicitado a CONICYT OK",1,0)</f>
        <v>0</v>
      </c>
      <c r="R18" s="154">
        <f>IF(F18="Aporte Pecuniario Universidad OK",1,0)</f>
        <v>0</v>
      </c>
      <c r="S18" s="154">
        <f>IF(G18="Aporte No Pecuniario OK",1,0)</f>
        <v>0</v>
      </c>
      <c r="T18" s="154">
        <f>S18+R18+Q18+P18</f>
        <v>0</v>
      </c>
    </row>
    <row r="19" spans="1:20" ht="8.25" customHeight="1" thickBot="1" x14ac:dyDescent="0.3">
      <c r="A19" s="167"/>
      <c r="B19" s="167"/>
      <c r="C19" s="176"/>
      <c r="D19" s="207"/>
      <c r="E19" s="191"/>
      <c r="F19" s="183"/>
      <c r="G19" s="183"/>
      <c r="H19" s="183"/>
      <c r="I19" s="200"/>
    </row>
    <row r="20" spans="1:20" ht="39.75" customHeight="1" x14ac:dyDescent="0.25">
      <c r="A20" s="167"/>
      <c r="B20" s="167"/>
      <c r="C20" s="208"/>
      <c r="D20" s="410" t="s">
        <v>35</v>
      </c>
      <c r="E20" s="411"/>
      <c r="F20" s="411"/>
      <c r="G20" s="412"/>
      <c r="H20" s="209"/>
      <c r="I20" s="210"/>
    </row>
    <row r="22" spans="1:20" ht="12.75" customHeight="1" x14ac:dyDescent="0.25"/>
    <row r="23" spans="1:20" s="8" customFormat="1" ht="23.25" customHeight="1" x14ac:dyDescent="0.25">
      <c r="D23" s="263" t="s">
        <v>36</v>
      </c>
      <c r="E23" s="264">
        <f>SUM(E7:E16)</f>
        <v>0</v>
      </c>
      <c r="F23" s="265">
        <f>SUM(F7:F16)</f>
        <v>0</v>
      </c>
      <c r="G23" s="266">
        <f>SUM(G7:G16)</f>
        <v>0</v>
      </c>
    </row>
    <row r="24" spans="1:20" s="8" customFormat="1" ht="23.25" customHeight="1" x14ac:dyDescent="0.25">
      <c r="E24" s="267"/>
      <c r="F24" s="267"/>
      <c r="G24" s="267"/>
    </row>
    <row r="25" spans="1:20" s="8" customFormat="1" ht="23.25" customHeight="1" x14ac:dyDescent="0.25">
      <c r="D25" s="268" t="s">
        <v>37</v>
      </c>
      <c r="E25" s="266">
        <f>+' I. EQUIPMENT'!E9+' I. EQUIPMENT'!E10</f>
        <v>0</v>
      </c>
      <c r="F25" s="269" t="str">
        <f>IF(AND(E25&gt;0,E25&lt;50000000),"El Monto Mínimo debe ser $50.000.000.-"," ")</f>
        <v xml:space="preserve"> </v>
      </c>
      <c r="G25" s="267"/>
    </row>
    <row r="26" spans="1:20" s="8" customFormat="1" ht="23.25" customHeight="1" x14ac:dyDescent="0.25">
      <c r="D26" s="8" t="s">
        <v>38</v>
      </c>
      <c r="E26" s="267">
        <f>E25*0.5</f>
        <v>0</v>
      </c>
      <c r="F26" s="267"/>
      <c r="G26" s="267"/>
    </row>
    <row r="27" spans="1:20" s="8" customFormat="1" ht="26.25" customHeight="1" x14ac:dyDescent="0.25">
      <c r="D27" s="268" t="s">
        <v>39</v>
      </c>
      <c r="E27" s="266">
        <f>SUM(F23:G23)</f>
        <v>0</v>
      </c>
      <c r="F27" s="270">
        <f>+E27-E26</f>
        <v>0</v>
      </c>
      <c r="G27" s="271"/>
    </row>
    <row r="28" spans="1:20" s="8" customFormat="1" ht="26.25" customHeight="1" x14ac:dyDescent="0.25">
      <c r="E28" s="267"/>
      <c r="F28" s="267"/>
      <c r="G28" s="267"/>
    </row>
    <row r="29" spans="1:20" s="8" customFormat="1" ht="23.25" customHeight="1" x14ac:dyDescent="0.25">
      <c r="D29" s="268" t="s">
        <v>40</v>
      </c>
      <c r="E29" s="266">
        <f>+' I. EQUIPMENT'!E26</f>
        <v>0</v>
      </c>
      <c r="F29" s="272">
        <f>+E29*0.5</f>
        <v>0</v>
      </c>
      <c r="G29" s="267"/>
    </row>
    <row r="30" spans="1:20" s="8" customFormat="1" ht="23.25" customHeight="1" x14ac:dyDescent="0.25">
      <c r="D30" s="8" t="s">
        <v>41</v>
      </c>
      <c r="E30" s="273">
        <f>+IF($F$29&gt;$F$30,$F$30,$F$29)</f>
        <v>0</v>
      </c>
      <c r="F30" s="272">
        <f>950000000-E29</f>
        <v>950000000</v>
      </c>
      <c r="G30" s="267"/>
    </row>
    <row r="31" spans="1:20" s="8" customFormat="1" ht="23.25" customHeight="1" x14ac:dyDescent="0.25">
      <c r="D31" s="268" t="s">
        <v>42</v>
      </c>
      <c r="E31" s="266">
        <f>SUM($E$9:$E$12)</f>
        <v>0</v>
      </c>
      <c r="F31" s="270">
        <f>+E31-E30</f>
        <v>0</v>
      </c>
      <c r="G31" s="267"/>
    </row>
    <row r="32" spans="1:20" s="8" customFormat="1" ht="27" customHeight="1" x14ac:dyDescent="0.25">
      <c r="D32" s="8" t="s">
        <v>43</v>
      </c>
      <c r="E32" s="274">
        <f>+IF(E29&gt;0,E31/E29,0)</f>
        <v>0</v>
      </c>
    </row>
  </sheetData>
  <sheetProtection algorithmName="SHA-512" hashValue="iEh2OuZ+Tk+DJeI+NONIz57tx/jUaw/Y4zwpkqKyRPtuBxDXMPXx06NN2Iml/dpUXr3XcCvNOs5o32w8rLZV2w==" saltValue="+qOqoBZOghUpxvK+tLdVGA==" spinCount="100000" sheet="1" objects="1" scenarios="1"/>
  <mergeCells count="13">
    <mergeCell ref="D2:I2"/>
    <mergeCell ref="G7:G9"/>
    <mergeCell ref="E14:E16"/>
    <mergeCell ref="F5:G5"/>
    <mergeCell ref="C9:C12"/>
    <mergeCell ref="C14:C16"/>
    <mergeCell ref="D20:G20"/>
    <mergeCell ref="E5:E6"/>
    <mergeCell ref="K6:N8"/>
    <mergeCell ref="K9:N10"/>
    <mergeCell ref="K11:N12"/>
    <mergeCell ref="K13:N16"/>
    <mergeCell ref="K5:N5"/>
  </mergeCells>
  <conditionalFormatting sqref="D18">
    <cfRule type="containsText" dxfId="79" priority="12" stopIfTrue="1" operator="containsText" text="VERIFICATION">
      <formula>NOT(ISERROR(SEARCH("VERIFICATION",D18)))</formula>
    </cfRule>
  </conditionalFormatting>
  <conditionalFormatting sqref="E18">
    <cfRule type="containsText" dxfId="78" priority="1" operator="containsText" text="cannot be">
      <formula>NOT(ISERROR(SEARCH("cannot be",E18)))</formula>
    </cfRule>
    <cfRule type="containsText" dxfId="77" priority="10" stopIfTrue="1" operator="containsText" text="exceeds">
      <formula>NOT(ISERROR(SEARCH("exceeds",E18)))</formula>
    </cfRule>
  </conditionalFormatting>
  <conditionalFormatting sqref="E25">
    <cfRule type="cellIs" dxfId="76" priority="3" operator="lessThan">
      <formula>400000000</formula>
    </cfRule>
  </conditionalFormatting>
  <conditionalFormatting sqref="E30">
    <cfRule type="cellIs" dxfId="75" priority="13" stopIfTrue="1" operator="lessThan">
      <formula>0</formula>
    </cfRule>
  </conditionalFormatting>
  <conditionalFormatting sqref="E32">
    <cfRule type="cellIs" dxfId="74" priority="22" stopIfTrue="1" operator="greaterThan">
      <formula>0.5</formula>
    </cfRule>
  </conditionalFormatting>
  <conditionalFormatting sqref="E18:G18">
    <cfRule type="containsText" dxfId="73" priority="6" stopIfTrue="1" operator="containsText" text="OK">
      <formula>NOT(ISERROR(SEARCH("OK",E18)))</formula>
    </cfRule>
  </conditionalFormatting>
  <conditionalFormatting sqref="F18">
    <cfRule type="containsText" dxfId="72" priority="8" stopIfTrue="1" operator="containsText" text="must be">
      <formula>NOT(ISERROR(SEARCH("must be",F18)))</formula>
    </cfRule>
  </conditionalFormatting>
  <conditionalFormatting sqref="F27">
    <cfRule type="cellIs" dxfId="71" priority="23" stopIfTrue="1" operator="lessThan">
      <formula>0</formula>
    </cfRule>
  </conditionalFormatting>
  <conditionalFormatting sqref="F31">
    <cfRule type="cellIs" dxfId="70" priority="2" stopIfTrue="1" operator="greaterThan">
      <formula>0</formula>
    </cfRule>
  </conditionalFormatting>
  <conditionalFormatting sqref="G18">
    <cfRule type="containsText" dxfId="69" priority="5" stopIfTrue="1" operator="containsText" text="must be">
      <formula>NOT(ISERROR(SEARCH("must be",G18)))</formula>
    </cfRule>
  </conditionalFormatting>
  <conditionalFormatting sqref="I12">
    <cfRule type="containsText" dxfId="68" priority="4" stopIfTrue="1" operator="containsText" text="This">
      <formula>NOT(ISERROR(SEARCH("This",I12)))</formula>
    </cfRule>
  </conditionalFormatting>
  <printOptions horizontalCentered="1"/>
  <pageMargins left="0" right="0" top="0.78740157480314965" bottom="0.78740157480314965" header="0" footer="0.59055118110236227"/>
  <pageSetup scale="75" orientation="landscape" r:id="rId1"/>
  <headerFooter alignWithMargins="0">
    <oddFooter>&amp;L&amp;A - &amp;F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7"/>
  <sheetViews>
    <sheetView showGridLines="0" zoomScale="80" zoomScaleNormal="80" workbookViewId="0">
      <pane xSplit="6" ySplit="6" topLeftCell="G7" activePane="bottomRight" state="frozen"/>
      <selection pane="topRight" activeCell="G1" sqref="G1"/>
      <selection pane="bottomLeft" activeCell="A7" sqref="A7"/>
      <selection pane="bottomRight" activeCell="E10" sqref="E10"/>
    </sheetView>
  </sheetViews>
  <sheetFormatPr baseColWidth="10" defaultColWidth="11.42578125" defaultRowHeight="14.25" x14ac:dyDescent="0.25"/>
  <cols>
    <col min="1" max="1" width="6.7109375" style="154" customWidth="1"/>
    <col min="2" max="2" width="5.140625" style="154" customWidth="1"/>
    <col min="3" max="3" width="16.42578125" style="154" customWidth="1"/>
    <col min="4" max="4" width="35.5703125" style="154" customWidth="1"/>
    <col min="5" max="18" width="18.7109375" style="154" customWidth="1"/>
    <col min="19" max="19" width="20.42578125" style="154" customWidth="1"/>
    <col min="20" max="20" width="16.5703125" style="154" customWidth="1"/>
    <col min="21" max="21" width="9.42578125" style="154" customWidth="1"/>
    <col min="22" max="16384" width="11.42578125" style="154"/>
  </cols>
  <sheetData>
    <row r="1" spans="1:18" ht="28.15" customHeight="1" x14ac:dyDescent="0.25">
      <c r="A1" s="211"/>
      <c r="B1" s="431" t="s">
        <v>63</v>
      </c>
      <c r="C1" s="432"/>
      <c r="D1" s="432"/>
      <c r="E1" s="432"/>
      <c r="F1" s="432"/>
      <c r="G1" s="432"/>
      <c r="H1" s="432"/>
      <c r="I1" s="432"/>
      <c r="J1" s="432"/>
      <c r="K1" s="432"/>
      <c r="L1" s="432"/>
      <c r="M1" s="432"/>
      <c r="N1" s="432"/>
      <c r="O1" s="432"/>
      <c r="P1" s="432"/>
      <c r="Q1" s="215"/>
      <c r="R1" s="215"/>
    </row>
    <row r="2" spans="1:18" hidden="1" x14ac:dyDescent="0.25">
      <c r="A2" s="211"/>
      <c r="B2" s="435"/>
      <c r="C2" s="435"/>
      <c r="D2" s="435"/>
      <c r="E2" s="435"/>
      <c r="F2" s="435"/>
      <c r="G2" s="435"/>
      <c r="H2" s="435"/>
      <c r="I2" s="216"/>
      <c r="J2" s="216"/>
      <c r="K2" s="216"/>
      <c r="L2" s="216"/>
      <c r="M2" s="216"/>
      <c r="N2" s="216"/>
      <c r="O2" s="216"/>
      <c r="P2" s="216"/>
      <c r="Q2" s="216"/>
      <c r="R2" s="216"/>
    </row>
    <row r="3" spans="1:18" ht="9" customHeight="1" thickBot="1" x14ac:dyDescent="0.3">
      <c r="A3" s="211"/>
      <c r="B3" s="436"/>
      <c r="C3" s="437"/>
      <c r="D3" s="437"/>
      <c r="E3" s="437"/>
      <c r="F3" s="437"/>
      <c r="G3" s="437"/>
      <c r="H3" s="437"/>
      <c r="I3" s="217"/>
      <c r="J3" s="217"/>
      <c r="K3" s="217"/>
      <c r="L3" s="217"/>
      <c r="M3" s="217"/>
      <c r="N3" s="217"/>
      <c r="O3" s="217"/>
      <c r="P3" s="217"/>
      <c r="Q3" s="217"/>
      <c r="R3" s="217"/>
    </row>
    <row r="4" spans="1:18" ht="13.5" hidden="1" customHeight="1" thickBot="1" x14ac:dyDescent="0.3">
      <c r="A4" s="211"/>
      <c r="B4" s="211"/>
      <c r="C4" s="211"/>
      <c r="D4" s="211"/>
      <c r="E4" s="211"/>
      <c r="F4" s="211"/>
      <c r="G4" s="211"/>
      <c r="H4" s="212"/>
      <c r="I4" s="211"/>
      <c r="J4" s="212"/>
      <c r="K4" s="211"/>
      <c r="L4" s="212"/>
      <c r="M4" s="211"/>
      <c r="N4" s="212"/>
      <c r="O4" s="211"/>
      <c r="P4" s="212"/>
      <c r="Q4" s="211"/>
      <c r="R4" s="212"/>
    </row>
    <row r="5" spans="1:18" ht="28.9" customHeight="1" thickBot="1" x14ac:dyDescent="0.3">
      <c r="A5" s="211"/>
      <c r="B5" s="438"/>
      <c r="C5" s="439"/>
      <c r="D5" s="440"/>
      <c r="E5" s="449" t="s">
        <v>64</v>
      </c>
      <c r="F5" s="450"/>
      <c r="G5" s="429" t="s">
        <v>65</v>
      </c>
      <c r="H5" s="430"/>
      <c r="I5" s="429" t="s">
        <v>66</v>
      </c>
      <c r="J5" s="430"/>
      <c r="K5" s="429" t="s">
        <v>67</v>
      </c>
      <c r="L5" s="430"/>
      <c r="M5" s="429" t="s">
        <v>68</v>
      </c>
      <c r="N5" s="430"/>
      <c r="O5" s="429" t="s">
        <v>69</v>
      </c>
      <c r="P5" s="430"/>
      <c r="Q5" s="429" t="s">
        <v>70</v>
      </c>
      <c r="R5" s="430"/>
    </row>
    <row r="6" spans="1:18" ht="25.5" customHeight="1" thickBot="1" x14ac:dyDescent="0.3">
      <c r="A6" s="218" t="s">
        <v>48</v>
      </c>
      <c r="B6" s="441" t="s">
        <v>49</v>
      </c>
      <c r="C6" s="442"/>
      <c r="D6" s="219" t="s">
        <v>50</v>
      </c>
      <c r="E6" s="220" t="s">
        <v>51</v>
      </c>
      <c r="F6" s="221" t="s">
        <v>84</v>
      </c>
      <c r="G6" s="220" t="s">
        <v>51</v>
      </c>
      <c r="H6" s="221" t="str">
        <f>+$F$6</f>
        <v>Non-Pecuniary</v>
      </c>
      <c r="I6" s="220" t="s">
        <v>51</v>
      </c>
      <c r="J6" s="221" t="str">
        <f>+$F$6</f>
        <v>Non-Pecuniary</v>
      </c>
      <c r="K6" s="220" t="s">
        <v>51</v>
      </c>
      <c r="L6" s="221" t="str">
        <f>+$F$6</f>
        <v>Non-Pecuniary</v>
      </c>
      <c r="M6" s="220" t="s">
        <v>51</v>
      </c>
      <c r="N6" s="221" t="str">
        <f>+$F$6</f>
        <v>Non-Pecuniary</v>
      </c>
      <c r="O6" s="220" t="s">
        <v>51</v>
      </c>
      <c r="P6" s="221" t="str">
        <f>+$F$6</f>
        <v>Non-Pecuniary</v>
      </c>
      <c r="Q6" s="220" t="s">
        <v>51</v>
      </c>
      <c r="R6" s="221" t="str">
        <f>+$F$6</f>
        <v>Non-Pecuniary</v>
      </c>
    </row>
    <row r="7" spans="1:18" ht="39.75" customHeight="1" thickBot="1" x14ac:dyDescent="0.3">
      <c r="A7" s="433" t="s">
        <v>52</v>
      </c>
      <c r="B7" s="443" t="s">
        <v>53</v>
      </c>
      <c r="C7" s="445" t="s">
        <v>52</v>
      </c>
      <c r="D7" s="222" t="s">
        <v>17</v>
      </c>
      <c r="E7" s="223">
        <f t="shared" ref="E7:E15" si="0">+G7+I7+K7+M7+O7+Q7</f>
        <v>0</v>
      </c>
      <c r="F7" s="224"/>
      <c r="G7" s="225">
        <f>+' I. EQUIPMENT'!E16</f>
        <v>0</v>
      </c>
      <c r="H7" s="224"/>
      <c r="I7" s="225">
        <v>0</v>
      </c>
      <c r="J7" s="224"/>
      <c r="K7" s="225">
        <v>0</v>
      </c>
      <c r="L7" s="224"/>
      <c r="M7" s="225">
        <v>0</v>
      </c>
      <c r="N7" s="224"/>
      <c r="O7" s="225">
        <v>0</v>
      </c>
      <c r="P7" s="224"/>
      <c r="Q7" s="225">
        <v>0</v>
      </c>
      <c r="R7" s="224"/>
    </row>
    <row r="8" spans="1:18" ht="39.75" customHeight="1" thickBot="1" x14ac:dyDescent="0.3">
      <c r="A8" s="433"/>
      <c r="B8" s="444"/>
      <c r="C8" s="446"/>
      <c r="D8" s="226" t="s">
        <v>78</v>
      </c>
      <c r="E8" s="227">
        <f t="shared" si="0"/>
        <v>0</v>
      </c>
      <c r="F8" s="228"/>
      <c r="G8" s="225">
        <f>+' I. EQUIPMENT'!E17</f>
        <v>0</v>
      </c>
      <c r="H8" s="228"/>
      <c r="I8" s="225">
        <v>0</v>
      </c>
      <c r="J8" s="228"/>
      <c r="K8" s="225">
        <v>0</v>
      </c>
      <c r="L8" s="228"/>
      <c r="M8" s="225">
        <v>0</v>
      </c>
      <c r="N8" s="228"/>
      <c r="O8" s="225">
        <v>0</v>
      </c>
      <c r="P8" s="228"/>
      <c r="Q8" s="225">
        <v>0</v>
      </c>
      <c r="R8" s="228"/>
    </row>
    <row r="9" spans="1:18" ht="39.75" customHeight="1" thickBot="1" x14ac:dyDescent="0.3">
      <c r="A9" s="433"/>
      <c r="B9" s="444" t="s">
        <v>54</v>
      </c>
      <c r="C9" s="446" t="s">
        <v>55</v>
      </c>
      <c r="D9" s="226" t="s">
        <v>28</v>
      </c>
      <c r="E9" s="227">
        <f t="shared" si="0"/>
        <v>0</v>
      </c>
      <c r="F9" s="228"/>
      <c r="G9" s="225">
        <f>+' I. EQUIPMENT'!E18</f>
        <v>0</v>
      </c>
      <c r="H9" s="228"/>
      <c r="I9" s="225">
        <v>0</v>
      </c>
      <c r="J9" s="228"/>
      <c r="K9" s="225">
        <v>0</v>
      </c>
      <c r="L9" s="228"/>
      <c r="M9" s="225">
        <v>0</v>
      </c>
      <c r="N9" s="228"/>
      <c r="O9" s="225">
        <v>0</v>
      </c>
      <c r="P9" s="228"/>
      <c r="Q9" s="225">
        <v>0</v>
      </c>
      <c r="R9" s="228"/>
    </row>
    <row r="10" spans="1:18" ht="39.75" customHeight="1" thickBot="1" x14ac:dyDescent="0.3">
      <c r="A10" s="433"/>
      <c r="B10" s="444"/>
      <c r="C10" s="446"/>
      <c r="D10" s="226" t="s">
        <v>29</v>
      </c>
      <c r="E10" s="227">
        <f t="shared" si="0"/>
        <v>0</v>
      </c>
      <c r="F10" s="227">
        <f t="shared" ref="F10:F15" si="1">+H10+J10+L10+N10+P10</f>
        <v>0</v>
      </c>
      <c r="G10" s="225">
        <v>0</v>
      </c>
      <c r="H10" s="229">
        <v>0</v>
      </c>
      <c r="I10" s="225">
        <v>0</v>
      </c>
      <c r="J10" s="229">
        <v>0</v>
      </c>
      <c r="K10" s="225">
        <v>0</v>
      </c>
      <c r="L10" s="229">
        <v>0</v>
      </c>
      <c r="M10" s="225">
        <v>0</v>
      </c>
      <c r="N10" s="229">
        <v>0</v>
      </c>
      <c r="O10" s="225">
        <v>0</v>
      </c>
      <c r="P10" s="229">
        <v>0</v>
      </c>
      <c r="Q10" s="225">
        <v>0</v>
      </c>
      <c r="R10" s="229">
        <v>0</v>
      </c>
    </row>
    <row r="11" spans="1:18" ht="39.75" customHeight="1" thickBot="1" x14ac:dyDescent="0.3">
      <c r="A11" s="433"/>
      <c r="B11" s="444"/>
      <c r="C11" s="446"/>
      <c r="D11" s="226" t="s">
        <v>30</v>
      </c>
      <c r="E11" s="227">
        <f t="shared" si="0"/>
        <v>0</v>
      </c>
      <c r="F11" s="227">
        <f t="shared" si="1"/>
        <v>0</v>
      </c>
      <c r="G11" s="225">
        <f>+' I. EQUIPMENT'!E19</f>
        <v>0</v>
      </c>
      <c r="H11" s="229">
        <v>0</v>
      </c>
      <c r="I11" s="225">
        <v>0</v>
      </c>
      <c r="J11" s="229">
        <v>0</v>
      </c>
      <c r="K11" s="225">
        <v>0</v>
      </c>
      <c r="L11" s="229">
        <v>0</v>
      </c>
      <c r="M11" s="225">
        <v>0</v>
      </c>
      <c r="N11" s="229">
        <v>0</v>
      </c>
      <c r="O11" s="225">
        <v>0</v>
      </c>
      <c r="P11" s="229">
        <v>0</v>
      </c>
      <c r="Q11" s="225">
        <v>0</v>
      </c>
      <c r="R11" s="229">
        <v>0</v>
      </c>
    </row>
    <row r="12" spans="1:18" ht="39.75" customHeight="1" thickBot="1" x14ac:dyDescent="0.3">
      <c r="A12" s="433"/>
      <c r="B12" s="444"/>
      <c r="C12" s="446"/>
      <c r="D12" s="226" t="s">
        <v>32</v>
      </c>
      <c r="E12" s="230">
        <f t="shared" si="0"/>
        <v>0</v>
      </c>
      <c r="F12" s="227">
        <f t="shared" si="1"/>
        <v>0</v>
      </c>
      <c r="G12" s="225">
        <f>+' I. EQUIPMENT'!E20</f>
        <v>0</v>
      </c>
      <c r="H12" s="229">
        <v>0</v>
      </c>
      <c r="I12" s="225">
        <v>0</v>
      </c>
      <c r="J12" s="229">
        <v>0</v>
      </c>
      <c r="K12" s="225">
        <v>0</v>
      </c>
      <c r="L12" s="229">
        <v>0</v>
      </c>
      <c r="M12" s="225">
        <v>0</v>
      </c>
      <c r="N12" s="229">
        <v>0</v>
      </c>
      <c r="O12" s="225">
        <v>0</v>
      </c>
      <c r="P12" s="229">
        <v>0</v>
      </c>
      <c r="Q12" s="225">
        <v>0</v>
      </c>
      <c r="R12" s="229">
        <v>0</v>
      </c>
    </row>
    <row r="13" spans="1:18" ht="34.5" customHeight="1" thickBot="1" x14ac:dyDescent="0.3">
      <c r="A13" s="433" t="s">
        <v>90</v>
      </c>
      <c r="B13" s="444" t="s">
        <v>56</v>
      </c>
      <c r="C13" s="446" t="s">
        <v>57</v>
      </c>
      <c r="D13" s="226" t="s">
        <v>79</v>
      </c>
      <c r="E13" s="231">
        <f t="shared" si="0"/>
        <v>0</v>
      </c>
      <c r="F13" s="227">
        <f t="shared" si="1"/>
        <v>0</v>
      </c>
      <c r="G13" s="225">
        <f>+' I. EQUIPMENT'!E21</f>
        <v>0</v>
      </c>
      <c r="H13" s="229">
        <v>0</v>
      </c>
      <c r="I13" s="225">
        <v>0</v>
      </c>
      <c r="J13" s="229">
        <v>0</v>
      </c>
      <c r="K13" s="225">
        <v>0</v>
      </c>
      <c r="L13" s="229">
        <v>0</v>
      </c>
      <c r="M13" s="225">
        <v>0</v>
      </c>
      <c r="N13" s="229">
        <v>0</v>
      </c>
      <c r="O13" s="225">
        <v>0</v>
      </c>
      <c r="P13" s="229">
        <v>0</v>
      </c>
      <c r="Q13" s="225">
        <v>0</v>
      </c>
      <c r="R13" s="229">
        <v>0</v>
      </c>
    </row>
    <row r="14" spans="1:18" ht="36" customHeight="1" thickBot="1" x14ac:dyDescent="0.3">
      <c r="A14" s="433"/>
      <c r="B14" s="451"/>
      <c r="C14" s="453"/>
      <c r="D14" s="226" t="s">
        <v>33</v>
      </c>
      <c r="E14" s="227">
        <f t="shared" si="0"/>
        <v>0</v>
      </c>
      <c r="F14" s="227">
        <f t="shared" si="1"/>
        <v>0</v>
      </c>
      <c r="G14" s="225">
        <v>0</v>
      </c>
      <c r="H14" s="229">
        <v>0</v>
      </c>
      <c r="I14" s="225">
        <v>0</v>
      </c>
      <c r="J14" s="229">
        <v>0</v>
      </c>
      <c r="K14" s="225">
        <v>0</v>
      </c>
      <c r="L14" s="229">
        <v>0</v>
      </c>
      <c r="M14" s="225">
        <v>0</v>
      </c>
      <c r="N14" s="229">
        <v>0</v>
      </c>
      <c r="O14" s="225">
        <v>0</v>
      </c>
      <c r="P14" s="229">
        <v>0</v>
      </c>
      <c r="Q14" s="225">
        <v>0</v>
      </c>
      <c r="R14" s="229">
        <v>0</v>
      </c>
    </row>
    <row r="15" spans="1:18" ht="36" customHeight="1" thickBot="1" x14ac:dyDescent="0.3">
      <c r="A15" s="434"/>
      <c r="B15" s="452"/>
      <c r="C15" s="454"/>
      <c r="D15" s="232" t="s">
        <v>34</v>
      </c>
      <c r="E15" s="233">
        <f t="shared" si="0"/>
        <v>0</v>
      </c>
      <c r="F15" s="227">
        <f t="shared" si="1"/>
        <v>0</v>
      </c>
      <c r="G15" s="234">
        <v>0</v>
      </c>
      <c r="H15" s="229">
        <v>0</v>
      </c>
      <c r="I15" s="234">
        <v>0</v>
      </c>
      <c r="J15" s="235">
        <v>0</v>
      </c>
      <c r="K15" s="234">
        <v>0</v>
      </c>
      <c r="L15" s="235">
        <v>0</v>
      </c>
      <c r="M15" s="234">
        <v>0</v>
      </c>
      <c r="N15" s="235">
        <v>0</v>
      </c>
      <c r="O15" s="234">
        <v>0</v>
      </c>
      <c r="P15" s="235">
        <v>0</v>
      </c>
      <c r="Q15" s="234">
        <v>0</v>
      </c>
      <c r="R15" s="235">
        <v>0</v>
      </c>
    </row>
    <row r="16" spans="1:18" ht="40.9" customHeight="1" thickBot="1" x14ac:dyDescent="0.3">
      <c r="A16" s="211"/>
      <c r="B16" s="447"/>
      <c r="C16" s="448"/>
      <c r="D16" s="236" t="s">
        <v>59</v>
      </c>
      <c r="E16" s="237">
        <f t="shared" ref="E16:P16" si="2">SUM(E7:E15)</f>
        <v>0</v>
      </c>
      <c r="F16" s="237">
        <f t="shared" si="2"/>
        <v>0</v>
      </c>
      <c r="G16" s="237">
        <f>SUM(G7:G15)</f>
        <v>0</v>
      </c>
      <c r="H16" s="238">
        <f t="shared" si="2"/>
        <v>0</v>
      </c>
      <c r="I16" s="237">
        <f t="shared" si="2"/>
        <v>0</v>
      </c>
      <c r="J16" s="238">
        <f t="shared" si="2"/>
        <v>0</v>
      </c>
      <c r="K16" s="237">
        <f t="shared" si="2"/>
        <v>0</v>
      </c>
      <c r="L16" s="238">
        <f t="shared" si="2"/>
        <v>0</v>
      </c>
      <c r="M16" s="237">
        <f t="shared" si="2"/>
        <v>0</v>
      </c>
      <c r="N16" s="238">
        <f t="shared" si="2"/>
        <v>0</v>
      </c>
      <c r="O16" s="237">
        <f t="shared" si="2"/>
        <v>0</v>
      </c>
      <c r="P16" s="238">
        <f t="shared" si="2"/>
        <v>0</v>
      </c>
      <c r="Q16" s="237">
        <f t="shared" ref="Q16:R16" si="3">SUM(Q7:Q15)</f>
        <v>0</v>
      </c>
      <c r="R16" s="238">
        <f t="shared" si="3"/>
        <v>0</v>
      </c>
    </row>
    <row r="17" spans="1:18" x14ac:dyDescent="0.25">
      <c r="A17" s="211"/>
      <c r="B17" s="211"/>
      <c r="C17" s="211"/>
      <c r="D17" s="213"/>
      <c r="E17" s="211"/>
      <c r="F17" s="211"/>
      <c r="G17" s="214"/>
      <c r="H17" s="211"/>
      <c r="I17" s="214"/>
      <c r="J17" s="211"/>
      <c r="K17" s="214"/>
      <c r="L17" s="211"/>
      <c r="M17" s="214"/>
      <c r="N17" s="211"/>
      <c r="O17" s="214"/>
      <c r="P17" s="211"/>
      <c r="Q17" s="214"/>
      <c r="R17" s="211"/>
    </row>
  </sheetData>
  <sheetProtection algorithmName="SHA-512" hashValue="s7ushzvDVakCEJ/DDM/toxtjYJQzmVZH86mefvo5TRGmXkPG4EMg5aSUbgvEthsr+g8W3QbFu+j8tEN813dcFQ==" saltValue="ee971K5R9znEMsDJKJwPdw==" spinCount="100000" sheet="1" objects="1" scenarios="1"/>
  <mergeCells count="21">
    <mergeCell ref="B16:C16"/>
    <mergeCell ref="E5:F5"/>
    <mergeCell ref="I5:J5"/>
    <mergeCell ref="K5:L5"/>
    <mergeCell ref="M5:N5"/>
    <mergeCell ref="B13:B15"/>
    <mergeCell ref="C13:C15"/>
    <mergeCell ref="Q5:R5"/>
    <mergeCell ref="B1:P1"/>
    <mergeCell ref="A7:A12"/>
    <mergeCell ref="A13:A15"/>
    <mergeCell ref="B2:H2"/>
    <mergeCell ref="B3:H3"/>
    <mergeCell ref="B5:D5"/>
    <mergeCell ref="G5:H5"/>
    <mergeCell ref="B6:C6"/>
    <mergeCell ref="O5:P5"/>
    <mergeCell ref="B7:B8"/>
    <mergeCell ref="C7:C8"/>
    <mergeCell ref="B9:B12"/>
    <mergeCell ref="C9:C12"/>
  </mergeCells>
  <conditionalFormatting sqref="E12">
    <cfRule type="containsText" dxfId="67" priority="21" stopIfTrue="1" operator="containsText" text="Este Sub Item">
      <formula>NOT(ISERROR(SEARCH("Este Sub Item",E12)))</formula>
    </cfRule>
  </conditionalFormatting>
  <conditionalFormatting sqref="E16:F16">
    <cfRule type="containsText" dxfId="66" priority="25" stopIfTrue="1" operator="containsText" text="El Monto">
      <formula>NOT(ISERROR(SEARCH("El Monto",E16)))</formula>
    </cfRule>
  </conditionalFormatting>
  <conditionalFormatting sqref="G16:R16">
    <cfRule type="containsText" dxfId="65" priority="1" stopIfTrue="1" operator="containsText" text="Debe ser">
      <formula>NOT(ISERROR(SEARCH("Debe ser",G16)))</formula>
    </cfRule>
  </conditionalFormatting>
  <dataValidations count="1">
    <dataValidation operator="greaterThanOrEqual" allowBlank="1" showInputMessage="1" sqref="O7:O15 M7:M15 K7:K15 I7:I15 Q7:Q15 G7:G15" xr:uid="{00000000-0002-0000-0600-000000000000}"/>
  </dataValidations>
  <printOptions horizontalCentered="1"/>
  <pageMargins left="0" right="0" top="0.78740157480314965" bottom="0.78740157480314965" header="0" footer="0.59055118110236227"/>
  <pageSetup paperSize="119" scale="70" orientation="landscape" r:id="rId1"/>
  <headerFooter alignWithMargins="0">
    <oddFooter>&amp;L&amp;A - &amp;F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B1:L23"/>
  <sheetViews>
    <sheetView showGridLines="0" zoomScale="80" zoomScaleNormal="80" workbookViewId="0">
      <selection activeCell="B1" sqref="B1:I1"/>
    </sheetView>
  </sheetViews>
  <sheetFormatPr baseColWidth="10" defaultColWidth="11.42578125" defaultRowHeight="15" x14ac:dyDescent="0.25"/>
  <cols>
    <col min="1" max="1" width="4.85546875" style="11" customWidth="1"/>
    <col min="2" max="2" width="6.85546875" style="11" customWidth="1"/>
    <col min="3" max="3" width="5.140625" style="11" customWidth="1"/>
    <col min="4" max="4" width="18.85546875" style="11" customWidth="1"/>
    <col min="5" max="5" width="41.42578125" style="11" customWidth="1"/>
    <col min="6" max="7" width="30" style="11" customWidth="1"/>
    <col min="8" max="8" width="32.28515625" style="11" customWidth="1"/>
    <col min="9" max="9" width="30.85546875" style="11" customWidth="1"/>
    <col min="10" max="10" width="3.42578125" style="11" customWidth="1"/>
    <col min="11" max="11" width="12.7109375" style="11" customWidth="1"/>
    <col min="12" max="12" width="17.42578125" style="11" customWidth="1"/>
    <col min="13" max="13" width="20.42578125" style="11" customWidth="1"/>
    <col min="14" max="14" width="16.5703125" style="11" customWidth="1"/>
    <col min="15" max="15" width="9.42578125" style="11" customWidth="1"/>
    <col min="16" max="16384" width="11.42578125" style="11"/>
  </cols>
  <sheetData>
    <row r="1" spans="2:12" ht="28.15" customHeight="1" x14ac:dyDescent="0.25">
      <c r="B1" s="431" t="s">
        <v>44</v>
      </c>
      <c r="C1" s="432"/>
      <c r="D1" s="432"/>
      <c r="E1" s="432"/>
      <c r="F1" s="432"/>
      <c r="G1" s="432"/>
      <c r="H1" s="432"/>
      <c r="I1" s="458"/>
      <c r="J1" s="303"/>
    </row>
    <row r="2" spans="2:12" hidden="1" x14ac:dyDescent="0.25">
      <c r="B2" s="303"/>
      <c r="C2" s="467"/>
      <c r="D2" s="467"/>
      <c r="E2" s="467"/>
      <c r="F2" s="467"/>
      <c r="G2" s="467"/>
      <c r="H2" s="467"/>
      <c r="I2" s="467"/>
      <c r="J2" s="303"/>
    </row>
    <row r="3" spans="2:12" ht="9" customHeight="1" thickBot="1" x14ac:dyDescent="0.3">
      <c r="B3" s="303"/>
      <c r="C3" s="470"/>
      <c r="D3" s="471"/>
      <c r="E3" s="471"/>
      <c r="F3" s="471"/>
      <c r="G3" s="471"/>
      <c r="H3" s="471"/>
      <c r="I3" s="471"/>
      <c r="J3" s="303"/>
    </row>
    <row r="4" spans="2:12" ht="13.5" hidden="1" customHeight="1" thickBot="1" x14ac:dyDescent="0.3">
      <c r="B4" s="303"/>
      <c r="C4" s="303"/>
      <c r="D4" s="303"/>
      <c r="E4" s="303"/>
      <c r="F4" s="303"/>
      <c r="G4" s="303"/>
      <c r="H4" s="303"/>
      <c r="I4" s="304"/>
      <c r="J4" s="303"/>
    </row>
    <row r="5" spans="2:12" ht="28.15" customHeight="1" thickBot="1" x14ac:dyDescent="0.3">
      <c r="B5" s="459" t="s">
        <v>98</v>
      </c>
      <c r="C5" s="460"/>
      <c r="D5" s="460"/>
      <c r="E5" s="460"/>
      <c r="F5" s="473" t="s">
        <v>45</v>
      </c>
      <c r="G5" s="468" t="s">
        <v>46</v>
      </c>
      <c r="H5" s="468" t="s">
        <v>47</v>
      </c>
      <c r="I5" s="472"/>
      <c r="J5" s="305"/>
    </row>
    <row r="6" spans="2:12" ht="28.15" customHeight="1" thickBot="1" x14ac:dyDescent="0.3">
      <c r="B6" s="306" t="s">
        <v>48</v>
      </c>
      <c r="C6" s="477" t="s">
        <v>49</v>
      </c>
      <c r="D6" s="477"/>
      <c r="E6" s="307" t="s">
        <v>50</v>
      </c>
      <c r="F6" s="474"/>
      <c r="G6" s="469"/>
      <c r="H6" s="308" t="s">
        <v>51</v>
      </c>
      <c r="I6" s="316" t="s">
        <v>84</v>
      </c>
      <c r="J6" s="305"/>
    </row>
    <row r="7" spans="2:12" ht="37.15" customHeight="1" x14ac:dyDescent="0.25">
      <c r="B7" s="455" t="s">
        <v>52</v>
      </c>
      <c r="C7" s="475" t="s">
        <v>53</v>
      </c>
      <c r="D7" s="476" t="s">
        <v>52</v>
      </c>
      <c r="E7" s="309" t="s">
        <v>17</v>
      </c>
      <c r="F7" s="317">
        <f>G7+H7</f>
        <v>0</v>
      </c>
      <c r="G7" s="318">
        <f>+' II. TRANSFERS, INST. OPERATION'!E7</f>
        <v>0</v>
      </c>
      <c r="H7" s="318">
        <f>+' II. TRANSFERS, INST. OPERATION'!F7</f>
        <v>0</v>
      </c>
      <c r="I7" s="319"/>
      <c r="J7" s="305"/>
      <c r="L7" s="310"/>
    </row>
    <row r="8" spans="2:12" ht="37.15" customHeight="1" x14ac:dyDescent="0.25">
      <c r="B8" s="456"/>
      <c r="C8" s="375"/>
      <c r="D8" s="464"/>
      <c r="E8" s="311" t="s">
        <v>78</v>
      </c>
      <c r="F8" s="320">
        <f>G8+H8</f>
        <v>0</v>
      </c>
      <c r="G8" s="321">
        <f>+' II. TRANSFERS, INST. OPERATION'!E8</f>
        <v>0</v>
      </c>
      <c r="H8" s="321">
        <f>+' II. TRANSFERS, INST. OPERATION'!F8</f>
        <v>0</v>
      </c>
      <c r="I8" s="322"/>
      <c r="J8" s="305"/>
      <c r="L8" s="310"/>
    </row>
    <row r="9" spans="2:12" ht="37.15" customHeight="1" x14ac:dyDescent="0.25">
      <c r="B9" s="456"/>
      <c r="C9" s="375" t="s">
        <v>83</v>
      </c>
      <c r="D9" s="464" t="s">
        <v>55</v>
      </c>
      <c r="E9" s="311" t="s">
        <v>28</v>
      </c>
      <c r="F9" s="320">
        <f>G9+H9</f>
        <v>0</v>
      </c>
      <c r="G9" s="321">
        <f>+' II. TRANSFERS, INST. OPERATION'!E9</f>
        <v>0</v>
      </c>
      <c r="H9" s="321">
        <f>+' II. TRANSFERS, INST. OPERATION'!F9</f>
        <v>0</v>
      </c>
      <c r="I9" s="322"/>
      <c r="J9" s="305"/>
      <c r="L9" s="312"/>
    </row>
    <row r="10" spans="2:12" ht="37.15" customHeight="1" x14ac:dyDescent="0.25">
      <c r="B10" s="456"/>
      <c r="C10" s="375"/>
      <c r="D10" s="464"/>
      <c r="E10" s="311" t="s">
        <v>29</v>
      </c>
      <c r="F10" s="320">
        <f>G10+H10+I10</f>
        <v>0</v>
      </c>
      <c r="G10" s="321">
        <f>+' II. TRANSFERS, INST. OPERATION'!E10</f>
        <v>0</v>
      </c>
      <c r="H10" s="321">
        <f>+' II. TRANSFERS, INST. OPERATION'!F10</f>
        <v>0</v>
      </c>
      <c r="I10" s="323">
        <f>+' II. TRANSFERS, INST. OPERATION'!G10</f>
        <v>0</v>
      </c>
      <c r="J10" s="305"/>
    </row>
    <row r="11" spans="2:12" ht="37.15" customHeight="1" x14ac:dyDescent="0.25">
      <c r="B11" s="456"/>
      <c r="C11" s="375"/>
      <c r="D11" s="464"/>
      <c r="E11" s="311" t="s">
        <v>30</v>
      </c>
      <c r="F11" s="320">
        <f>+G11+H11+I11</f>
        <v>0</v>
      </c>
      <c r="G11" s="321">
        <f>+' II. TRANSFERS, INST. OPERATION'!E11</f>
        <v>0</v>
      </c>
      <c r="H11" s="321">
        <f>+' II. TRANSFERS, INST. OPERATION'!F11</f>
        <v>0</v>
      </c>
      <c r="I11" s="323">
        <f>+' II. TRANSFERS, INST. OPERATION'!G11</f>
        <v>0</v>
      </c>
      <c r="J11" s="305"/>
      <c r="K11" s="466" t="str">
        <f>IF(G11="","No puede tener celdas vacías",IF(G12="","No puede tener celdas vacías",IF(H11="","No puede tener celdas vacías",IF(H12="","No puede tener celdas vacías",IF(I10="","No puede tener celdas vacías",IF(I11="","No puede tener celdas vacías",IF(I12="","No puede tener celdas vacías","")))))))</f>
        <v/>
      </c>
      <c r="L11" s="466"/>
    </row>
    <row r="12" spans="2:12" ht="37.15" customHeight="1" x14ac:dyDescent="0.25">
      <c r="B12" s="456"/>
      <c r="C12" s="375"/>
      <c r="D12" s="464"/>
      <c r="E12" s="311" t="s">
        <v>32</v>
      </c>
      <c r="F12" s="324" t="str">
        <f>IF(SUM(G12+H12+I12)=0,"This Sub-Item must contemplate Financing",SUM(G12:I12))</f>
        <v>This Sub-Item must contemplate Financing</v>
      </c>
      <c r="G12" s="321">
        <f>+' II. TRANSFERS, INST. OPERATION'!E12</f>
        <v>0</v>
      </c>
      <c r="H12" s="321">
        <f>+' II. TRANSFERS, INST. OPERATION'!F12</f>
        <v>0</v>
      </c>
      <c r="I12" s="323">
        <f>+' II. TRANSFERS, INST. OPERATION'!G12</f>
        <v>0</v>
      </c>
      <c r="J12" s="305"/>
      <c r="K12" s="466"/>
      <c r="L12" s="466"/>
    </row>
    <row r="13" spans="2:12" ht="37.15" customHeight="1" x14ac:dyDescent="0.25">
      <c r="B13" s="456" t="s">
        <v>90</v>
      </c>
      <c r="C13" s="375" t="s">
        <v>56</v>
      </c>
      <c r="D13" s="464" t="s">
        <v>57</v>
      </c>
      <c r="E13" s="311" t="s">
        <v>79</v>
      </c>
      <c r="F13" s="325">
        <f>H13+I13</f>
        <v>0</v>
      </c>
      <c r="G13" s="326"/>
      <c r="H13" s="321">
        <f>+' II. TRANSFERS, INST. OPERATION'!F14</f>
        <v>0</v>
      </c>
      <c r="I13" s="323">
        <f>+' II. TRANSFERS, INST. OPERATION'!G14</f>
        <v>0</v>
      </c>
      <c r="J13" s="305"/>
      <c r="K13" s="466" t="str">
        <f>IF(H13="","No puede tener celdas vacías",IF(H15="","No puede tener celdas vacías",IF(I13="","No puede tener celdas vacías",IF(I15="","No puede tener celdas vacías",""))))</f>
        <v/>
      </c>
      <c r="L13" s="466"/>
    </row>
    <row r="14" spans="2:12" ht="37.15" customHeight="1" x14ac:dyDescent="0.25">
      <c r="B14" s="456"/>
      <c r="C14" s="375"/>
      <c r="D14" s="464"/>
      <c r="E14" s="311" t="s">
        <v>33</v>
      </c>
      <c r="F14" s="325">
        <f>H14+I14</f>
        <v>0</v>
      </c>
      <c r="G14" s="326"/>
      <c r="H14" s="321">
        <f>+' II. TRANSFERS, INST. OPERATION'!F15</f>
        <v>0</v>
      </c>
      <c r="I14" s="323">
        <f>+' II. TRANSFERS, INST. OPERATION'!G15</f>
        <v>0</v>
      </c>
      <c r="J14" s="305"/>
      <c r="K14" s="466"/>
      <c r="L14" s="466"/>
    </row>
    <row r="15" spans="2:12" ht="37.15" customHeight="1" thickBot="1" x14ac:dyDescent="0.3">
      <c r="B15" s="457"/>
      <c r="C15" s="469"/>
      <c r="D15" s="465"/>
      <c r="E15" s="313" t="s">
        <v>34</v>
      </c>
      <c r="F15" s="327">
        <f>+H15+I15</f>
        <v>0</v>
      </c>
      <c r="G15" s="328"/>
      <c r="H15" s="321">
        <f>+' II. TRANSFERS, INST. OPERATION'!F16</f>
        <v>0</v>
      </c>
      <c r="I15" s="323">
        <f>+' II. TRANSFERS, INST. OPERATION'!G16</f>
        <v>0</v>
      </c>
      <c r="J15" s="305"/>
      <c r="K15" s="466"/>
      <c r="L15" s="466"/>
    </row>
    <row r="16" spans="2:12" ht="114.6" customHeight="1" thickBot="1" x14ac:dyDescent="0.3">
      <c r="B16" s="461" t="s">
        <v>58</v>
      </c>
      <c r="C16" s="462"/>
      <c r="D16" s="463"/>
      <c r="E16" s="299" t="s">
        <v>59</v>
      </c>
      <c r="F16" s="300" t="str">
        <f>IF(SUM(G7:G8)&lt;400000000,"The Minimum Amount of the Equipment item must be $400.000.000.-",SUM(F7:F15))</f>
        <v>The Minimum Amount of the Equipment item must be $400.000.000.-</v>
      </c>
      <c r="G16" s="301">
        <f>IF(SUM(G7:G15)&gt;950000000,"Amount Requested from FONDEQUIP cannot be greater than $950.000.000 (maximum to be financed per Project).-",IF(SUM(G9:G12)&gt;(SUM(G7:G8)*0.5),"Total B. Transfers and Installation cannot be greater than 50% of A. Equipment.- ",SUM(G7:G15)))</f>
        <v>0</v>
      </c>
      <c r="H16" s="301">
        <f>IF(SUM(SUM(H7:H9)+SUM(H11:H13))&lt;(F7+F8)*10%,"Pecuniary contribution must be at least 10% of A. Equipment in the corresponding sub-items.-",SUM(H7:H15))</f>
        <v>0</v>
      </c>
      <c r="I16" s="302">
        <f>IF(SUM(SUM(I10:I15)+SUM(H7:H15))&lt;(F7+F8)*50%,"Non-Pecuniary Contribution must be, at least, the equivalent of the percentage not financed with Pecuniary Contribution to achieve the minimum corresponding to 50% of A. Equipment.-",SUM(I7:I15))</f>
        <v>0</v>
      </c>
      <c r="J16" s="305"/>
    </row>
    <row r="17" spans="2:10" x14ac:dyDescent="0.25">
      <c r="B17" s="303"/>
      <c r="C17" s="303"/>
      <c r="D17" s="303"/>
      <c r="E17" s="314"/>
      <c r="F17" s="303"/>
      <c r="G17" s="315"/>
      <c r="H17" s="315"/>
      <c r="I17" s="303"/>
      <c r="J17" s="303"/>
    </row>
    <row r="23" spans="2:10" x14ac:dyDescent="0.25">
      <c r="G23"/>
    </row>
  </sheetData>
  <sheetProtection algorithmName="SHA-512" hashValue="/60yaXktUJMGMOx/ViG6JVu1gbhD4Ypw71aQTUMMWhHZVetZ3DAuajTRm+aCHuYQe2jBJgMGJJ70eCVf5vTbRg==" saltValue="D/xj50cMzrKt8A17eD9Jyw==" spinCount="100000" sheet="1" objects="1" scenarios="1" selectLockedCells="1"/>
  <mergeCells count="19">
    <mergeCell ref="K11:L12"/>
    <mergeCell ref="K13:L15"/>
    <mergeCell ref="C2:I2"/>
    <mergeCell ref="G5:G6"/>
    <mergeCell ref="C13:C15"/>
    <mergeCell ref="C3:I3"/>
    <mergeCell ref="H5:I5"/>
    <mergeCell ref="F5:F6"/>
    <mergeCell ref="C7:C8"/>
    <mergeCell ref="D7:D8"/>
    <mergeCell ref="C6:D6"/>
    <mergeCell ref="B7:B12"/>
    <mergeCell ref="B13:B15"/>
    <mergeCell ref="B1:I1"/>
    <mergeCell ref="B5:E5"/>
    <mergeCell ref="B16:D16"/>
    <mergeCell ref="D13:D15"/>
    <mergeCell ref="C9:C12"/>
    <mergeCell ref="D9:D12"/>
  </mergeCells>
  <conditionalFormatting sqref="F12">
    <cfRule type="containsText" dxfId="64" priority="1" stopIfTrue="1" operator="containsText" text="This">
      <formula>NOT(ISERROR(SEARCH("This",F12)))</formula>
    </cfRule>
  </conditionalFormatting>
  <conditionalFormatting sqref="F16">
    <cfRule type="containsText" dxfId="63" priority="5" stopIfTrue="1" operator="containsText" text="Amount">
      <formula>NOT(ISERROR(SEARCH("Amount",F16)))</formula>
    </cfRule>
  </conditionalFormatting>
  <conditionalFormatting sqref="G16">
    <cfRule type="cellIs" dxfId="62" priority="4" stopIfTrue="1" operator="greaterThan">
      <formula>950000000</formula>
    </cfRule>
  </conditionalFormatting>
  <conditionalFormatting sqref="H16">
    <cfRule type="containsText" dxfId="61" priority="3" stopIfTrue="1" operator="containsText" text="must be">
      <formula>NOT(ISERROR(SEARCH("must be",H16)))</formula>
    </cfRule>
  </conditionalFormatting>
  <conditionalFormatting sqref="I16">
    <cfRule type="containsText" dxfId="60" priority="2" stopIfTrue="1" operator="containsText" text="Non-Pecuniary">
      <formula>NOT(ISERROR(SEARCH("Non-Pecuniary",I16)))</formula>
    </cfRule>
  </conditionalFormatting>
  <conditionalFormatting sqref="K11">
    <cfRule type="containsText" dxfId="59" priority="13" stopIfTrue="1" operator="containsText" text="Monto Item Equipamiento OK">
      <formula>NOT(ISERROR(SEARCH("Monto Item Equipamiento OK",K11)))</formula>
    </cfRule>
    <cfRule type="containsText" dxfId="58" priority="14" operator="containsText" text="$50.000.000">
      <formula>NOT(ISERROR(SEARCH("$50.000.000",K11)))</formula>
    </cfRule>
    <cfRule type="containsText" dxfId="57" priority="15" operator="containsText" text="Excede">
      <formula>NOT(ISERROR(SEARCH("Excede",K11)))</formula>
    </cfRule>
    <cfRule type="containsText" dxfId="56" priority="16" operator="containsText" text="M$50.000">
      <formula>NOT(ISERROR(SEARCH("M$50.000",K11)))</formula>
    </cfRule>
  </conditionalFormatting>
  <conditionalFormatting sqref="K13:K14">
    <cfRule type="containsText" dxfId="55" priority="17" operator="containsText" text="$50.000.000">
      <formula>NOT(ISERROR(SEARCH("$50.000.000",K13)))</formula>
    </cfRule>
    <cfRule type="containsText" dxfId="54" priority="18" operator="containsText" text="Excede">
      <formula>NOT(ISERROR(SEARCH("Excede",K13)))</formula>
    </cfRule>
    <cfRule type="containsText" dxfId="53" priority="19" operator="containsText" text="M$50.000">
      <formula>NOT(ISERROR(SEARCH("M$50.000",K13)))</formula>
    </cfRule>
    <cfRule type="containsText" dxfId="52" priority="20" stopIfTrue="1" operator="containsText" text="Monto Item Equipamiento OK">
      <formula>NOT(ISERROR(SEARCH("Monto Item Equipamiento OK",K13)))</formula>
    </cfRule>
  </conditionalFormatting>
  <conditionalFormatting sqref="K11:L12">
    <cfRule type="containsText" dxfId="51" priority="11" stopIfTrue="1" operator="containsText" text="No puede tener">
      <formula>NOT(ISERROR(SEARCH("No puede tener",K11)))</formula>
    </cfRule>
  </conditionalFormatting>
  <conditionalFormatting sqref="K13:L15">
    <cfRule type="containsText" dxfId="50" priority="10" stopIfTrue="1" operator="containsText" text="No puede tener">
      <formula>NOT(ISERROR(SEARCH("No puede tener",K13)))</formula>
    </cfRule>
  </conditionalFormatting>
  <dataValidations xWindow="766" yWindow="436" count="3">
    <dataValidation type="custom" allowBlank="1" showInputMessage="1" showErrorMessage="1" errorTitle="Error" error="La suma de este Item B.TRASLADOS E INSTALACION a financiar por CONICYT, no puede ser Mayor al total del Item A. EQUIPAMIENTO" sqref="G7:G8" xr:uid="{00000000-0002-0000-0400-000000000000}">
      <formula1>SUM(G7:G10)&lt;=(F5+F6)</formula1>
    </dataValidation>
    <dataValidation operator="greaterThanOrEqual" allowBlank="1" showInputMessage="1" sqref="H7:H15" xr:uid="{00000000-0002-0000-0400-000001000000}"/>
    <dataValidation allowBlank="1" showInputMessage="1" showErrorMessage="1" errorTitle="Error" error="La suma de este Item B.TRASLADOS E INSTALACION a financiar por CONICYT, no puede ser Mayor al total del Item A. EQUIPAMIENTO" sqref="G9:G12" xr:uid="{00000000-0002-0000-0400-000002000000}"/>
  </dataValidations>
  <printOptions horizontalCentered="1"/>
  <pageMargins left="0" right="0" top="0.78740157480314965" bottom="0.78740157480314965" header="0" footer="0.59055118110236227"/>
  <pageSetup paperSize="119" scale="70" orientation="landscape" r:id="rId1"/>
  <headerFooter alignWithMargins="0">
    <oddFooter>&amp;L&amp;A - &amp;F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7"/>
  <sheetViews>
    <sheetView zoomScale="90" zoomScaleNormal="90" workbookViewId="0">
      <selection activeCell="J3" sqref="J3"/>
    </sheetView>
  </sheetViews>
  <sheetFormatPr baseColWidth="10" defaultColWidth="11.42578125" defaultRowHeight="12.75" x14ac:dyDescent="0.25"/>
  <cols>
    <col min="1" max="1" width="2" style="8" customWidth="1"/>
    <col min="2" max="2" width="2.7109375" style="8" customWidth="1"/>
    <col min="3" max="3" width="11.42578125" style="8" customWidth="1"/>
    <col min="4" max="4" width="11.42578125" style="8"/>
    <col min="5" max="5" width="6.5703125" style="8" customWidth="1"/>
    <col min="6" max="6" width="1.5703125" style="8" customWidth="1"/>
    <col min="7" max="7" width="12.140625" style="8" hidden="1" customWidth="1"/>
    <col min="8" max="8" width="17.7109375" style="8" customWidth="1"/>
    <col min="9" max="11" width="45" style="8" customWidth="1"/>
    <col min="12" max="12" width="2.85546875" style="8" customWidth="1"/>
    <col min="13" max="16384" width="11.42578125" style="8"/>
  </cols>
  <sheetData>
    <row r="1" spans="1:22" s="11" customFormat="1" ht="22.9" customHeight="1" x14ac:dyDescent="0.25">
      <c r="A1" s="10"/>
      <c r="B1" s="10"/>
      <c r="C1" s="480" t="s">
        <v>60</v>
      </c>
      <c r="D1" s="480"/>
      <c r="E1" s="480"/>
      <c r="F1" s="480"/>
      <c r="G1" s="480"/>
      <c r="H1" s="480"/>
      <c r="I1" s="480"/>
      <c r="J1" s="480"/>
      <c r="K1" s="480"/>
      <c r="L1" s="260"/>
      <c r="M1" s="261"/>
      <c r="N1" s="261"/>
      <c r="O1" s="261"/>
      <c r="P1" s="261"/>
      <c r="Q1" s="261"/>
      <c r="R1" s="261"/>
      <c r="S1" s="261"/>
      <c r="T1" s="262"/>
      <c r="U1" s="262"/>
      <c r="V1" s="262"/>
    </row>
    <row r="2" spans="1:22" ht="24" customHeight="1" x14ac:dyDescent="0.25">
      <c r="A2" s="137"/>
      <c r="B2" s="252"/>
      <c r="C2" s="486" t="s">
        <v>61</v>
      </c>
      <c r="D2" s="486"/>
      <c r="E2" s="486"/>
      <c r="F2" s="486"/>
      <c r="G2" s="486"/>
      <c r="H2" s="253" t="s">
        <v>45</v>
      </c>
      <c r="I2" s="478" t="s">
        <v>62</v>
      </c>
      <c r="J2" s="479"/>
      <c r="K2" s="479"/>
      <c r="L2" s="137"/>
    </row>
    <row r="3" spans="1:22" ht="129.94999999999999" customHeight="1" x14ac:dyDescent="0.25">
      <c r="A3" s="137"/>
      <c r="B3" s="484" t="s">
        <v>52</v>
      </c>
      <c r="C3" s="485" t="str">
        <f>+' III. FINAL BUDGET'!E9</f>
        <v>B.1. Transfers, Transfer Insurance, Customs Clearance and Equipment VAT</v>
      </c>
      <c r="D3" s="485"/>
      <c r="E3" s="485"/>
      <c r="F3" s="485"/>
      <c r="G3" s="485"/>
      <c r="H3" s="254">
        <f>+' III. FINAL BUDGET'!F9</f>
        <v>0</v>
      </c>
      <c r="I3" s="367" t="s">
        <v>166</v>
      </c>
      <c r="J3" s="367" t="s">
        <v>167</v>
      </c>
      <c r="K3" s="367" t="s">
        <v>168</v>
      </c>
      <c r="L3" s="251"/>
      <c r="M3" s="9"/>
      <c r="N3" s="9"/>
      <c r="O3" s="9"/>
      <c r="P3" s="9"/>
      <c r="Q3" s="9"/>
      <c r="R3" s="9"/>
      <c r="S3" s="9"/>
      <c r="T3" s="6"/>
      <c r="U3" s="6"/>
      <c r="V3" s="6"/>
    </row>
    <row r="4" spans="1:22" ht="129.94999999999999" customHeight="1" x14ac:dyDescent="0.25">
      <c r="A4" s="137"/>
      <c r="B4" s="484"/>
      <c r="C4" s="485" t="str">
        <f>+' III. FINAL BUDGET'!E10</f>
        <v>B.2. Adequacy Space for Equipment</v>
      </c>
      <c r="D4" s="485"/>
      <c r="E4" s="485"/>
      <c r="F4" s="485"/>
      <c r="G4" s="485"/>
      <c r="H4" s="254">
        <f>+' III. FINAL BUDGET'!F10</f>
        <v>0</v>
      </c>
      <c r="I4" s="367" t="s">
        <v>166</v>
      </c>
      <c r="J4" s="367" t="s">
        <v>167</v>
      </c>
      <c r="K4" s="367" t="s">
        <v>168</v>
      </c>
      <c r="L4" s="251"/>
      <c r="M4" s="9"/>
      <c r="N4" s="9"/>
      <c r="O4" s="9"/>
      <c r="P4" s="9"/>
      <c r="Q4" s="9"/>
      <c r="R4" s="9"/>
      <c r="S4" s="9"/>
      <c r="T4" s="6"/>
      <c r="U4" s="6"/>
      <c r="V4" s="6"/>
    </row>
    <row r="5" spans="1:22" ht="129.94999999999999" customHeight="1" x14ac:dyDescent="0.25">
      <c r="A5" s="137"/>
      <c r="B5" s="484"/>
      <c r="C5" s="485" t="str">
        <f>+' III. FINAL BUDGET'!E11</f>
        <v>B.3. Equipment Installation and Commissioning</v>
      </c>
      <c r="D5" s="485"/>
      <c r="E5" s="485"/>
      <c r="F5" s="485"/>
      <c r="G5" s="485"/>
      <c r="H5" s="254">
        <f>+' III. FINAL BUDGET'!F11</f>
        <v>0</v>
      </c>
      <c r="I5" s="367" t="s">
        <v>166</v>
      </c>
      <c r="J5" s="367" t="s">
        <v>167</v>
      </c>
      <c r="K5" s="367" t="s">
        <v>168</v>
      </c>
      <c r="L5" s="251"/>
      <c r="M5" s="9"/>
      <c r="N5" s="9"/>
      <c r="O5" s="9"/>
      <c r="P5" s="9"/>
      <c r="Q5" s="9"/>
      <c r="R5" s="9"/>
      <c r="S5" s="9"/>
      <c r="T5" s="6"/>
      <c r="U5" s="6"/>
      <c r="V5" s="6"/>
    </row>
    <row r="6" spans="1:22" ht="129.94999999999999" customHeight="1" x14ac:dyDescent="0.25">
      <c r="A6" s="137"/>
      <c r="B6" s="484"/>
      <c r="C6" s="485" t="str">
        <f>+' III. FINAL BUDGET'!E12</f>
        <v>B.4. Equipment Maintenance, Warranties and Insurance</v>
      </c>
      <c r="D6" s="485"/>
      <c r="E6" s="485"/>
      <c r="F6" s="485"/>
      <c r="G6" s="485"/>
      <c r="H6" s="254" t="str">
        <f>+' III. FINAL BUDGET'!F12</f>
        <v>This Sub-Item must contemplate Financing</v>
      </c>
      <c r="I6" s="367" t="s">
        <v>166</v>
      </c>
      <c r="J6" s="367" t="s">
        <v>167</v>
      </c>
      <c r="K6" s="367" t="s">
        <v>168</v>
      </c>
      <c r="L6" s="251"/>
      <c r="M6" s="9"/>
      <c r="N6" s="9"/>
      <c r="O6" s="9"/>
      <c r="P6" s="9"/>
      <c r="Q6" s="9"/>
      <c r="R6" s="9"/>
      <c r="S6" s="9"/>
      <c r="T6" s="6"/>
      <c r="U6" s="6"/>
      <c r="V6" s="6"/>
    </row>
    <row r="7" spans="1:22" ht="6.75" customHeight="1" x14ac:dyDescent="0.25">
      <c r="A7" s="137"/>
      <c r="B7" s="255"/>
      <c r="C7" s="481"/>
      <c r="D7" s="482"/>
      <c r="E7" s="482"/>
      <c r="F7" s="482"/>
      <c r="G7" s="483"/>
      <c r="H7" s="256"/>
      <c r="I7" s="368"/>
      <c r="J7" s="368"/>
      <c r="K7" s="368"/>
      <c r="L7" s="134"/>
      <c r="M7" s="6"/>
      <c r="N7" s="6"/>
      <c r="O7" s="6"/>
      <c r="P7" s="6"/>
      <c r="Q7" s="6"/>
      <c r="R7" s="6"/>
      <c r="S7" s="6"/>
      <c r="T7" s="6"/>
      <c r="U7" s="6"/>
      <c r="V7" s="6"/>
    </row>
    <row r="8" spans="1:22" ht="129.94999999999999" customHeight="1" x14ac:dyDescent="0.25">
      <c r="A8" s="137"/>
      <c r="B8" s="484" t="s">
        <v>90</v>
      </c>
      <c r="C8" s="485" t="str">
        <f>+' III. FINAL BUDGET'!E13</f>
        <v>C.1. Training</v>
      </c>
      <c r="D8" s="485"/>
      <c r="E8" s="485"/>
      <c r="F8" s="485"/>
      <c r="G8" s="485"/>
      <c r="H8" s="254">
        <f>+' III. FINAL BUDGET'!F13</f>
        <v>0</v>
      </c>
      <c r="I8" s="367" t="s">
        <v>166</v>
      </c>
      <c r="J8" s="367" t="s">
        <v>167</v>
      </c>
      <c r="K8" s="367" t="s">
        <v>168</v>
      </c>
      <c r="L8" s="134"/>
      <c r="M8" s="6"/>
      <c r="N8" s="6"/>
      <c r="O8" s="6"/>
      <c r="P8" s="6"/>
      <c r="Q8" s="6"/>
      <c r="R8" s="6"/>
      <c r="S8" s="6"/>
      <c r="T8" s="6"/>
      <c r="U8" s="6"/>
      <c r="V8" s="6"/>
    </row>
    <row r="9" spans="1:22" ht="129.94999999999999" customHeight="1" x14ac:dyDescent="0.25">
      <c r="A9" s="137"/>
      <c r="B9" s="484"/>
      <c r="C9" s="485" t="str">
        <f>+' III. FINAL BUDGET'!E14</f>
        <v>C.2. Other Operating Expenses</v>
      </c>
      <c r="D9" s="485"/>
      <c r="E9" s="485"/>
      <c r="F9" s="485"/>
      <c r="G9" s="485"/>
      <c r="H9" s="254">
        <f>+' III. FINAL BUDGET'!F14</f>
        <v>0</v>
      </c>
      <c r="I9" s="367" t="s">
        <v>166</v>
      </c>
      <c r="J9" s="367" t="s">
        <v>167</v>
      </c>
      <c r="K9" s="367" t="s">
        <v>168</v>
      </c>
      <c r="L9" s="134"/>
      <c r="M9" s="6"/>
      <c r="N9" s="6"/>
      <c r="O9" s="6"/>
      <c r="P9" s="6"/>
      <c r="Q9" s="6"/>
      <c r="R9" s="6"/>
      <c r="S9" s="6"/>
      <c r="T9" s="6"/>
      <c r="U9" s="6"/>
      <c r="V9" s="6"/>
    </row>
    <row r="10" spans="1:22" ht="129.94999999999999" customHeight="1" x14ac:dyDescent="0.25">
      <c r="A10" s="137"/>
      <c r="B10" s="484"/>
      <c r="C10" s="485" t="str">
        <f>+' III. FINAL BUDGET'!E15</f>
        <v>C.3. Administration Expenses</v>
      </c>
      <c r="D10" s="485"/>
      <c r="E10" s="485"/>
      <c r="F10" s="485"/>
      <c r="G10" s="485"/>
      <c r="H10" s="254">
        <f>+' III. FINAL BUDGET'!F15</f>
        <v>0</v>
      </c>
      <c r="I10" s="367" t="s">
        <v>166</v>
      </c>
      <c r="J10" s="367" t="s">
        <v>167</v>
      </c>
      <c r="K10" s="367" t="s">
        <v>168</v>
      </c>
      <c r="L10" s="134"/>
      <c r="M10" s="6"/>
      <c r="N10" s="6"/>
      <c r="O10" s="6"/>
      <c r="P10" s="6"/>
      <c r="Q10" s="6"/>
      <c r="R10" s="6"/>
      <c r="S10" s="6"/>
      <c r="T10" s="6"/>
      <c r="U10" s="6"/>
      <c r="V10" s="6"/>
    </row>
    <row r="11" spans="1:22" x14ac:dyDescent="0.25">
      <c r="A11" s="137"/>
      <c r="B11" s="137"/>
      <c r="C11" s="134"/>
      <c r="D11" s="134"/>
      <c r="E11" s="134"/>
      <c r="F11" s="134"/>
      <c r="G11" s="134"/>
      <c r="H11" s="134"/>
      <c r="I11" s="134"/>
      <c r="J11" s="134"/>
      <c r="K11" s="134"/>
      <c r="L11" s="134"/>
      <c r="M11" s="6"/>
      <c r="N11" s="6"/>
      <c r="O11" s="6"/>
      <c r="P11" s="6"/>
      <c r="Q11" s="6"/>
      <c r="R11" s="6"/>
      <c r="S11" s="6"/>
      <c r="T11" s="6"/>
      <c r="U11" s="6"/>
      <c r="V11" s="6"/>
    </row>
    <row r="15" spans="1:22" x14ac:dyDescent="0.25">
      <c r="H15" s="133"/>
      <c r="I15" s="133"/>
      <c r="J15" s="133"/>
      <c r="K15" s="133"/>
      <c r="L15" s="133"/>
      <c r="M15" s="133"/>
      <c r="N15" s="133"/>
      <c r="O15" s="133"/>
      <c r="P15" s="257"/>
      <c r="Q15" s="257"/>
      <c r="R15" s="257"/>
      <c r="S15" s="257"/>
      <c r="T15" s="258"/>
      <c r="U15" s="258"/>
      <c r="V15" s="258"/>
    </row>
    <row r="16" spans="1:22" x14ac:dyDescent="0.25">
      <c r="H16" s="259"/>
      <c r="I16" s="259"/>
      <c r="J16" s="259"/>
      <c r="K16" s="259"/>
      <c r="L16" s="259"/>
      <c r="M16" s="259"/>
      <c r="N16" s="259"/>
      <c r="O16" s="259"/>
      <c r="P16" s="259"/>
      <c r="Q16" s="259"/>
      <c r="R16" s="259"/>
      <c r="S16" s="259"/>
      <c r="T16" s="259"/>
      <c r="U16" s="259"/>
      <c r="V16" s="259"/>
    </row>
    <row r="17" spans="8:22" x14ac:dyDescent="0.25">
      <c r="H17" s="259"/>
      <c r="I17" s="259"/>
      <c r="J17" s="259"/>
      <c r="K17" s="259"/>
      <c r="L17" s="259"/>
      <c r="M17" s="259"/>
      <c r="N17" s="259"/>
      <c r="O17" s="259"/>
      <c r="P17" s="259"/>
      <c r="Q17" s="259"/>
      <c r="R17" s="259"/>
      <c r="S17" s="259"/>
      <c r="T17" s="259"/>
      <c r="U17" s="259"/>
      <c r="V17" s="259"/>
    </row>
  </sheetData>
  <sheetProtection algorithmName="SHA-512" hashValue="ipth/pBw1NmffD1IxxBP7BiEYXFn6dgyEM9CLeKa29CYD3mY38MCrQK2P5ReWUH8dXuosH/Jt1xCzKrugZwgxA==" saltValue="xN2lLZReCj6NiZhfhCVbgg==" spinCount="100000" sheet="1" formatColumns="0" formatRows="0"/>
  <mergeCells count="13">
    <mergeCell ref="I2:K2"/>
    <mergeCell ref="C1:K1"/>
    <mergeCell ref="C7:G7"/>
    <mergeCell ref="B8:B10"/>
    <mergeCell ref="C8:G8"/>
    <mergeCell ref="C10:G10"/>
    <mergeCell ref="C2:G2"/>
    <mergeCell ref="B3:B6"/>
    <mergeCell ref="C3:G3"/>
    <mergeCell ref="C4:G4"/>
    <mergeCell ref="C5:G5"/>
    <mergeCell ref="C6:G6"/>
    <mergeCell ref="C9:G9"/>
  </mergeCells>
  <conditionalFormatting sqref="H6">
    <cfRule type="containsText" dxfId="49" priority="1" operator="containsText" text="This">
      <formula>NOT(ISERROR(SEARCH("This",H6)))</formula>
    </cfRule>
  </conditionalFormatting>
  <printOptions horizontalCentered="1"/>
  <pageMargins left="0" right="0" top="0.74803149606299213" bottom="0.74803149606299213" header="0.31496062992125984" footer="0.31496062992125984"/>
  <pageSetup scale="69" orientation="landscape" r:id="rId1"/>
  <headerFooter alignWithMargins="0">
    <oddFooter>&amp;L&amp;A - &amp;F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tabColor rgb="FF002060"/>
  </sheetPr>
  <dimension ref="A1:U30"/>
  <sheetViews>
    <sheetView showGridLines="0" topLeftCell="A2" zoomScale="90" zoomScaleNormal="90" workbookViewId="0">
      <pane xSplit="4" ySplit="6" topLeftCell="E8" activePane="bottomRight" state="frozen"/>
      <selection pane="topRight" activeCell="E2" sqref="E2"/>
      <selection pane="bottomLeft" activeCell="A8" sqref="A8"/>
      <selection pane="bottomRight" activeCell="F7" sqref="F7"/>
    </sheetView>
  </sheetViews>
  <sheetFormatPr baseColWidth="10" defaultColWidth="11.42578125" defaultRowHeight="12" x14ac:dyDescent="0.25"/>
  <cols>
    <col min="1" max="1" width="3" style="12" customWidth="1"/>
    <col min="2" max="2" width="4.85546875" style="12" customWidth="1"/>
    <col min="3" max="3" width="15" style="12" customWidth="1"/>
    <col min="4" max="4" width="32.140625" style="12" customWidth="1"/>
    <col min="5" max="16" width="15.42578125" style="12" customWidth="1"/>
    <col min="17" max="17" width="3.42578125" style="12" customWidth="1"/>
    <col min="18" max="18" width="12.7109375" style="12" customWidth="1"/>
    <col min="19" max="19" width="17.42578125" style="12" customWidth="1"/>
    <col min="20" max="20" width="20.42578125" style="12" customWidth="1"/>
    <col min="21" max="21" width="16.5703125" style="12" hidden="1" customWidth="1"/>
    <col min="22" max="22" width="9.42578125" style="12" customWidth="1"/>
    <col min="23" max="16384" width="11.42578125" style="12"/>
  </cols>
  <sheetData>
    <row r="1" spans="1:19" ht="9" customHeight="1" x14ac:dyDescent="0.25">
      <c r="A1" s="51"/>
      <c r="B1" s="51"/>
      <c r="C1" s="51"/>
      <c r="D1" s="51"/>
      <c r="E1" s="51"/>
      <c r="F1" s="51"/>
      <c r="G1" s="51"/>
      <c r="H1" s="51"/>
      <c r="I1" s="51"/>
      <c r="J1" s="51"/>
      <c r="K1" s="51"/>
      <c r="L1" s="51"/>
      <c r="M1" s="51"/>
      <c r="N1" s="51"/>
      <c r="O1" s="51"/>
      <c r="P1" s="51"/>
      <c r="Q1" s="51"/>
    </row>
    <row r="2" spans="1:19" ht="28.5" customHeight="1" x14ac:dyDescent="0.25">
      <c r="A2" s="51"/>
      <c r="B2" s="487" t="s">
        <v>157</v>
      </c>
      <c r="C2" s="487"/>
      <c r="D2" s="487"/>
      <c r="E2" s="487"/>
      <c r="F2" s="487"/>
      <c r="G2" s="487"/>
      <c r="H2" s="487"/>
      <c r="I2" s="487"/>
      <c r="J2" s="487"/>
      <c r="K2" s="487"/>
      <c r="L2" s="487"/>
      <c r="M2" s="487"/>
      <c r="N2" s="487"/>
      <c r="O2" s="487"/>
      <c r="P2" s="487"/>
      <c r="Q2" s="51"/>
    </row>
    <row r="3" spans="1:19" hidden="1" x14ac:dyDescent="0.25">
      <c r="A3" s="51"/>
      <c r="B3" s="488"/>
      <c r="C3" s="488"/>
      <c r="D3" s="488"/>
      <c r="E3" s="488"/>
      <c r="F3" s="488"/>
      <c r="G3" s="488"/>
      <c r="H3" s="488"/>
      <c r="I3" s="488"/>
      <c r="J3" s="488"/>
      <c r="K3" s="488"/>
      <c r="L3" s="488"/>
      <c r="M3" s="488"/>
      <c r="N3" s="488"/>
      <c r="O3" s="488"/>
      <c r="P3" s="488"/>
      <c r="Q3" s="51"/>
    </row>
    <row r="4" spans="1:19" ht="9" customHeight="1" thickBot="1" x14ac:dyDescent="0.3">
      <c r="A4" s="51"/>
      <c r="B4" s="489"/>
      <c r="C4" s="490"/>
      <c r="D4" s="490"/>
      <c r="E4" s="490"/>
      <c r="F4" s="490"/>
      <c r="G4" s="490"/>
      <c r="H4" s="490"/>
      <c r="I4" s="490"/>
      <c r="J4" s="490"/>
      <c r="K4" s="490"/>
      <c r="L4" s="490"/>
      <c r="M4" s="490"/>
      <c r="N4" s="490"/>
      <c r="O4" s="490"/>
      <c r="P4" s="490"/>
      <c r="Q4" s="51"/>
    </row>
    <row r="5" spans="1:19" ht="13.5" hidden="1" customHeight="1" thickBot="1" x14ac:dyDescent="0.3">
      <c r="A5" s="51"/>
      <c r="B5" s="51"/>
      <c r="C5" s="51"/>
      <c r="D5" s="51"/>
      <c r="E5" s="51"/>
      <c r="F5" s="51"/>
      <c r="G5" s="51"/>
      <c r="H5" s="51"/>
      <c r="I5" s="51"/>
      <c r="J5" s="51"/>
      <c r="K5" s="51"/>
      <c r="L5" s="51"/>
      <c r="M5" s="51"/>
      <c r="N5" s="51"/>
      <c r="O5" s="51"/>
      <c r="P5" s="52"/>
      <c r="Q5" s="51"/>
    </row>
    <row r="6" spans="1:19" ht="25.5" customHeight="1" thickBot="1" x14ac:dyDescent="0.3">
      <c r="A6" s="51"/>
      <c r="B6" s="491" t="s">
        <v>159</v>
      </c>
      <c r="C6" s="491"/>
      <c r="D6" s="492"/>
      <c r="E6" s="493" t="s">
        <v>144</v>
      </c>
      <c r="F6" s="494"/>
      <c r="G6" s="495"/>
      <c r="H6" s="493" t="s">
        <v>142</v>
      </c>
      <c r="I6" s="494"/>
      <c r="J6" s="495"/>
      <c r="K6" s="496" t="s">
        <v>143</v>
      </c>
      <c r="L6" s="497"/>
      <c r="M6" s="497"/>
      <c r="N6" s="497"/>
      <c r="O6" s="497"/>
      <c r="P6" s="498"/>
      <c r="Q6" s="53"/>
    </row>
    <row r="7" spans="1:19" ht="37.9" customHeight="1" thickBot="1" x14ac:dyDescent="0.3">
      <c r="A7" s="52"/>
      <c r="B7" s="351" t="s">
        <v>121</v>
      </c>
      <c r="C7" s="351" t="s">
        <v>122</v>
      </c>
      <c r="D7" s="54" t="s">
        <v>50</v>
      </c>
      <c r="E7" s="357" t="s">
        <v>136</v>
      </c>
      <c r="F7" s="56" t="s">
        <v>152</v>
      </c>
      <c r="G7" s="57" t="s">
        <v>137</v>
      </c>
      <c r="H7" s="357" t="s">
        <v>136</v>
      </c>
      <c r="I7" s="58" t="str">
        <f>+$F$7</f>
        <v>Modificación Solicitada
(FECHA)</v>
      </c>
      <c r="J7" s="57" t="s">
        <v>137</v>
      </c>
      <c r="K7" s="55" t="s">
        <v>153</v>
      </c>
      <c r="L7" s="58" t="str">
        <f>+$F$7</f>
        <v>Modificación Solicitada
(FECHA)</v>
      </c>
      <c r="M7" s="357" t="s">
        <v>154</v>
      </c>
      <c r="N7" s="55" t="s">
        <v>155</v>
      </c>
      <c r="O7" s="58" t="str">
        <f>+$F$7</f>
        <v>Modificación Solicitada
(FECHA)</v>
      </c>
      <c r="P7" s="357" t="s">
        <v>156</v>
      </c>
      <c r="Q7" s="53"/>
    </row>
    <row r="8" spans="1:19" ht="37.9" customHeight="1" x14ac:dyDescent="0.25">
      <c r="A8" s="52"/>
      <c r="B8" s="508" t="s">
        <v>53</v>
      </c>
      <c r="C8" s="510" t="s">
        <v>123</v>
      </c>
      <c r="D8" s="353" t="s">
        <v>126</v>
      </c>
      <c r="E8" s="59">
        <f t="shared" ref="E8:E16" si="0">+H8+K8+N8</f>
        <v>0</v>
      </c>
      <c r="F8" s="60">
        <f t="shared" ref="F8:F16" si="1">+I8+L8+O8</f>
        <v>0</v>
      </c>
      <c r="G8" s="61">
        <f t="shared" ref="G8:G16" si="2">SUM(E8:F8)</f>
        <v>0</v>
      </c>
      <c r="H8" s="62">
        <f>+' III. FINAL BUDGET'!G7</f>
        <v>0</v>
      </c>
      <c r="I8" s="63"/>
      <c r="J8" s="64">
        <f t="shared" ref="J8:J13" si="3">SUM(H8:I8)</f>
        <v>0</v>
      </c>
      <c r="K8" s="62">
        <f>+' III. FINAL BUDGET'!H7</f>
        <v>0</v>
      </c>
      <c r="L8" s="65"/>
      <c r="M8" s="66">
        <f t="shared" ref="M8:M16" si="4">SUM(K8:L8)</f>
        <v>0</v>
      </c>
      <c r="N8" s="67"/>
      <c r="O8" s="68"/>
      <c r="P8" s="69"/>
      <c r="Q8" s="53"/>
      <c r="S8" s="70"/>
    </row>
    <row r="9" spans="1:19" ht="37.9" customHeight="1" x14ac:dyDescent="0.25">
      <c r="A9" s="52"/>
      <c r="B9" s="509"/>
      <c r="C9" s="511"/>
      <c r="D9" s="354" t="s">
        <v>127</v>
      </c>
      <c r="E9" s="71">
        <f t="shared" si="0"/>
        <v>0</v>
      </c>
      <c r="F9" s="72">
        <f t="shared" si="1"/>
        <v>0</v>
      </c>
      <c r="G9" s="73">
        <f t="shared" si="2"/>
        <v>0</v>
      </c>
      <c r="H9" s="62">
        <f>+' III. FINAL BUDGET'!G8</f>
        <v>0</v>
      </c>
      <c r="I9" s="74"/>
      <c r="J9" s="75">
        <f t="shared" si="3"/>
        <v>0</v>
      </c>
      <c r="K9" s="62">
        <f>+' III. FINAL BUDGET'!H8</f>
        <v>0</v>
      </c>
      <c r="L9" s="76"/>
      <c r="M9" s="77">
        <f t="shared" si="4"/>
        <v>0</v>
      </c>
      <c r="N9" s="78"/>
      <c r="O9" s="79"/>
      <c r="P9" s="80"/>
      <c r="Q9" s="53"/>
      <c r="S9" s="70"/>
    </row>
    <row r="10" spans="1:19" ht="37.9" customHeight="1" x14ac:dyDescent="0.25">
      <c r="A10" s="52"/>
      <c r="B10" s="512" t="s">
        <v>54</v>
      </c>
      <c r="C10" s="502" t="s">
        <v>124</v>
      </c>
      <c r="D10" s="354" t="s">
        <v>128</v>
      </c>
      <c r="E10" s="81">
        <f t="shared" si="0"/>
        <v>0</v>
      </c>
      <c r="F10" s="82">
        <f t="shared" si="1"/>
        <v>0</v>
      </c>
      <c r="G10" s="83">
        <f t="shared" si="2"/>
        <v>0</v>
      </c>
      <c r="H10" s="62">
        <f>+' III. FINAL BUDGET'!G9</f>
        <v>0</v>
      </c>
      <c r="I10" s="84"/>
      <c r="J10" s="85">
        <f t="shared" si="3"/>
        <v>0</v>
      </c>
      <c r="K10" s="62">
        <f>+' III. FINAL BUDGET'!H9</f>
        <v>0</v>
      </c>
      <c r="L10" s="86"/>
      <c r="M10" s="87">
        <f t="shared" si="4"/>
        <v>0</v>
      </c>
      <c r="N10" s="78"/>
      <c r="O10" s="79"/>
      <c r="P10" s="80"/>
      <c r="Q10" s="53"/>
      <c r="S10" s="88"/>
    </row>
    <row r="11" spans="1:19" ht="37.9" customHeight="1" x14ac:dyDescent="0.25">
      <c r="A11" s="52"/>
      <c r="B11" s="513"/>
      <c r="C11" s="503"/>
      <c r="D11" s="354" t="s">
        <v>129</v>
      </c>
      <c r="E11" s="81">
        <f t="shared" si="0"/>
        <v>0</v>
      </c>
      <c r="F11" s="82">
        <f t="shared" si="1"/>
        <v>0</v>
      </c>
      <c r="G11" s="83">
        <f t="shared" si="2"/>
        <v>0</v>
      </c>
      <c r="H11" s="62">
        <f>+' III. FINAL BUDGET'!G10</f>
        <v>0</v>
      </c>
      <c r="I11" s="84"/>
      <c r="J11" s="85">
        <f t="shared" si="3"/>
        <v>0</v>
      </c>
      <c r="K11" s="62">
        <f>+' III. FINAL BUDGET'!H10</f>
        <v>0</v>
      </c>
      <c r="L11" s="86"/>
      <c r="M11" s="87">
        <f t="shared" si="4"/>
        <v>0</v>
      </c>
      <c r="N11" s="89">
        <f>+' III. FINAL BUDGET'!I10</f>
        <v>0</v>
      </c>
      <c r="O11" s="86"/>
      <c r="P11" s="87">
        <f t="shared" ref="P11:P16" si="5">SUM(N11:O11)</f>
        <v>0</v>
      </c>
      <c r="Q11" s="53"/>
    </row>
    <row r="12" spans="1:19" ht="37.9" customHeight="1" x14ac:dyDescent="0.25">
      <c r="A12" s="52"/>
      <c r="B12" s="513"/>
      <c r="C12" s="503"/>
      <c r="D12" s="354" t="s">
        <v>130</v>
      </c>
      <c r="E12" s="81">
        <f t="shared" si="0"/>
        <v>0</v>
      </c>
      <c r="F12" s="82">
        <f t="shared" si="1"/>
        <v>0</v>
      </c>
      <c r="G12" s="83">
        <f t="shared" si="2"/>
        <v>0</v>
      </c>
      <c r="H12" s="62">
        <f>+' III. FINAL BUDGET'!G11</f>
        <v>0</v>
      </c>
      <c r="I12" s="84"/>
      <c r="J12" s="85">
        <f t="shared" si="3"/>
        <v>0</v>
      </c>
      <c r="K12" s="62">
        <f>+' III. FINAL BUDGET'!H11</f>
        <v>0</v>
      </c>
      <c r="L12" s="86"/>
      <c r="M12" s="87">
        <f t="shared" si="4"/>
        <v>0</v>
      </c>
      <c r="N12" s="89">
        <f>+' III. FINAL BUDGET'!I11</f>
        <v>0</v>
      </c>
      <c r="O12" s="86"/>
      <c r="P12" s="87">
        <f t="shared" si="5"/>
        <v>0</v>
      </c>
      <c r="Q12" s="53"/>
      <c r="R12" s="505" t="str">
        <f>IF(H12="","No puede tener celdas vacías",IF(H13="","No puede tener celdas vacías",IF(K12="","No puede tener celdas vacías",IF(K13="","No puede tener celdas vacías",IF(P11="","No puede tener celdas vacías",IF(P12="","No puede tener celdas vacías",IF(P13="","No puede tener celdas vacías","")))))))</f>
        <v/>
      </c>
      <c r="S12" s="505"/>
    </row>
    <row r="13" spans="1:19" ht="37.9" customHeight="1" x14ac:dyDescent="0.25">
      <c r="A13" s="52"/>
      <c r="B13" s="509"/>
      <c r="C13" s="511"/>
      <c r="D13" s="354" t="s">
        <v>131</v>
      </c>
      <c r="E13" s="90">
        <f t="shared" si="0"/>
        <v>0</v>
      </c>
      <c r="F13" s="91">
        <f t="shared" si="1"/>
        <v>0</v>
      </c>
      <c r="G13" s="92" t="str">
        <f>IF(SUM(E13:F13)=0,"Este Sub-ítem debe tener Presupuesto",SUM(E13:F13))</f>
        <v>Este Sub-ítem debe tener Presupuesto</v>
      </c>
      <c r="H13" s="62">
        <f>+' III. FINAL BUDGET'!G12</f>
        <v>0</v>
      </c>
      <c r="I13" s="84"/>
      <c r="J13" s="85">
        <f t="shared" si="3"/>
        <v>0</v>
      </c>
      <c r="K13" s="62">
        <f>+' III. FINAL BUDGET'!H12</f>
        <v>0</v>
      </c>
      <c r="L13" s="86"/>
      <c r="M13" s="87">
        <f t="shared" si="4"/>
        <v>0</v>
      </c>
      <c r="N13" s="89">
        <f>+' III. FINAL BUDGET'!I12</f>
        <v>0</v>
      </c>
      <c r="O13" s="86"/>
      <c r="P13" s="87">
        <f t="shared" si="5"/>
        <v>0</v>
      </c>
      <c r="Q13" s="53"/>
      <c r="R13" s="505"/>
      <c r="S13" s="505"/>
    </row>
    <row r="14" spans="1:19" ht="37.9" customHeight="1" x14ac:dyDescent="0.25">
      <c r="A14" s="52"/>
      <c r="B14" s="499" t="s">
        <v>56</v>
      </c>
      <c r="C14" s="502" t="s">
        <v>125</v>
      </c>
      <c r="D14" s="354" t="s">
        <v>132</v>
      </c>
      <c r="E14" s="93">
        <f t="shared" si="0"/>
        <v>0</v>
      </c>
      <c r="F14" s="94">
        <f t="shared" si="1"/>
        <v>0</v>
      </c>
      <c r="G14" s="95">
        <f t="shared" si="2"/>
        <v>0</v>
      </c>
      <c r="H14" s="96"/>
      <c r="I14" s="97"/>
      <c r="J14" s="98"/>
      <c r="K14" s="62">
        <f>+' III. FINAL BUDGET'!H13</f>
        <v>0</v>
      </c>
      <c r="L14" s="86"/>
      <c r="M14" s="87">
        <f t="shared" si="4"/>
        <v>0</v>
      </c>
      <c r="N14" s="89">
        <f>+' III. FINAL BUDGET'!I13</f>
        <v>0</v>
      </c>
      <c r="O14" s="86"/>
      <c r="P14" s="87">
        <f t="shared" si="5"/>
        <v>0</v>
      </c>
      <c r="Q14" s="53"/>
      <c r="R14" s="505" t="str">
        <f>IF(K14="","No puede tener celdas vacías",IF(K16="","No puede tener celdas vacías",IF(P14="","No puede tener celdas vacías",IF(P16="","No puede tener celdas vacías",""))))</f>
        <v/>
      </c>
      <c r="S14" s="505"/>
    </row>
    <row r="15" spans="1:19" ht="37.9" customHeight="1" x14ac:dyDescent="0.25">
      <c r="A15" s="52"/>
      <c r="B15" s="500"/>
      <c r="C15" s="503"/>
      <c r="D15" s="354" t="s">
        <v>133</v>
      </c>
      <c r="E15" s="81">
        <f t="shared" ref="E15" si="6">+H15+K15+N15</f>
        <v>0</v>
      </c>
      <c r="F15" s="82">
        <f t="shared" ref="F15" si="7">+I15+L15+O15</f>
        <v>0</v>
      </c>
      <c r="G15" s="83">
        <f t="shared" ref="G15" si="8">SUM(E15:F15)</f>
        <v>0</v>
      </c>
      <c r="H15" s="99"/>
      <c r="I15" s="100"/>
      <c r="J15" s="101"/>
      <c r="K15" s="62">
        <f>+' III. FINAL BUDGET'!H14</f>
        <v>0</v>
      </c>
      <c r="L15" s="86"/>
      <c r="M15" s="87">
        <f t="shared" ref="M15" si="9">SUM(K15:L15)</f>
        <v>0</v>
      </c>
      <c r="N15" s="89">
        <f>+' III. FINAL BUDGET'!I14</f>
        <v>0</v>
      </c>
      <c r="O15" s="86"/>
      <c r="P15" s="87">
        <f t="shared" si="5"/>
        <v>0</v>
      </c>
      <c r="Q15" s="53"/>
      <c r="R15" s="505"/>
      <c r="S15" s="505"/>
    </row>
    <row r="16" spans="1:19" ht="37.9" customHeight="1" thickBot="1" x14ac:dyDescent="0.3">
      <c r="A16" s="52"/>
      <c r="B16" s="501"/>
      <c r="C16" s="504"/>
      <c r="D16" s="355" t="s">
        <v>134</v>
      </c>
      <c r="E16" s="102">
        <f t="shared" si="0"/>
        <v>0</v>
      </c>
      <c r="F16" s="103">
        <f t="shared" si="1"/>
        <v>0</v>
      </c>
      <c r="G16" s="104">
        <f t="shared" si="2"/>
        <v>0</v>
      </c>
      <c r="H16" s="105"/>
      <c r="I16" s="106"/>
      <c r="J16" s="107"/>
      <c r="K16" s="62">
        <f>+' III. FINAL BUDGET'!H15</f>
        <v>0</v>
      </c>
      <c r="L16" s="108"/>
      <c r="M16" s="109">
        <f t="shared" si="4"/>
        <v>0</v>
      </c>
      <c r="N16" s="89">
        <f>+' III. FINAL BUDGET'!I15</f>
        <v>0</v>
      </c>
      <c r="O16" s="108"/>
      <c r="P16" s="109">
        <f t="shared" si="5"/>
        <v>0</v>
      </c>
      <c r="Q16" s="53"/>
      <c r="R16" s="505"/>
      <c r="S16" s="505"/>
    </row>
    <row r="17" spans="1:17" ht="37.9" customHeight="1" thickBot="1" x14ac:dyDescent="0.3">
      <c r="A17" s="51"/>
      <c r="B17" s="506"/>
      <c r="C17" s="507"/>
      <c r="D17" s="356" t="s">
        <v>135</v>
      </c>
      <c r="E17" s="110">
        <f t="shared" ref="E17:P17" si="10">SUM(E8:E16)</f>
        <v>0</v>
      </c>
      <c r="F17" s="111">
        <f t="shared" si="10"/>
        <v>0</v>
      </c>
      <c r="G17" s="112">
        <f t="shared" si="10"/>
        <v>0</v>
      </c>
      <c r="H17" s="110">
        <f t="shared" si="10"/>
        <v>0</v>
      </c>
      <c r="I17" s="111">
        <f t="shared" si="10"/>
        <v>0</v>
      </c>
      <c r="J17" s="112">
        <f t="shared" si="10"/>
        <v>0</v>
      </c>
      <c r="K17" s="110">
        <f t="shared" si="10"/>
        <v>0</v>
      </c>
      <c r="L17" s="113">
        <f t="shared" si="10"/>
        <v>0</v>
      </c>
      <c r="M17" s="112">
        <f t="shared" si="10"/>
        <v>0</v>
      </c>
      <c r="N17" s="114">
        <f t="shared" si="10"/>
        <v>0</v>
      </c>
      <c r="O17" s="113">
        <f t="shared" si="10"/>
        <v>0</v>
      </c>
      <c r="P17" s="112">
        <f t="shared" si="10"/>
        <v>0</v>
      </c>
      <c r="Q17" s="53"/>
    </row>
    <row r="18" spans="1:17" x14ac:dyDescent="0.25">
      <c r="A18" s="51"/>
      <c r="B18" s="51"/>
      <c r="C18" s="51"/>
      <c r="D18" s="115"/>
      <c r="E18" s="51"/>
      <c r="F18" s="51"/>
      <c r="G18" s="51"/>
      <c r="H18" s="116"/>
      <c r="I18" s="116"/>
      <c r="J18" s="116"/>
      <c r="K18" s="116"/>
      <c r="L18" s="116"/>
      <c r="M18" s="116"/>
      <c r="N18" s="116"/>
      <c r="O18" s="116"/>
      <c r="P18" s="51"/>
      <c r="Q18" s="51"/>
    </row>
    <row r="20" spans="1:17" ht="31.15" customHeight="1" x14ac:dyDescent="0.25">
      <c r="J20" s="117" t="str">
        <f>UPPER(J7)</f>
        <v>PRESUPUESTO MODIFICADO</v>
      </c>
    </row>
    <row r="21" spans="1:17" ht="22.15" customHeight="1" x14ac:dyDescent="0.25">
      <c r="H21" s="360" t="s">
        <v>145</v>
      </c>
      <c r="I21" s="118"/>
      <c r="J21" s="119">
        <f>SUM($J$8:$J$9)</f>
        <v>0</v>
      </c>
    </row>
    <row r="22" spans="1:17" ht="22.15" customHeight="1" x14ac:dyDescent="0.25">
      <c r="H22" s="360" t="s">
        <v>146</v>
      </c>
      <c r="I22" s="118"/>
      <c r="J22" s="119">
        <f>SUM($J$10:$J$13)</f>
        <v>0</v>
      </c>
    </row>
    <row r="23" spans="1:17" ht="22.15" customHeight="1" x14ac:dyDescent="0.25">
      <c r="H23" s="361" t="s">
        <v>147</v>
      </c>
      <c r="I23" s="118"/>
      <c r="J23" s="120">
        <f>+IF(J21&gt;0,J22/J21,0)</f>
        <v>0</v>
      </c>
    </row>
    <row r="26" spans="1:17" s="121" customFormat="1" ht="22.15" customHeight="1" x14ac:dyDescent="0.25">
      <c r="E26" s="122"/>
      <c r="G26" s="12"/>
      <c r="H26" s="360" t="s">
        <v>145</v>
      </c>
      <c r="I26" s="118"/>
      <c r="J26" s="119">
        <f>SUM($G$8:$G$9)</f>
        <v>0</v>
      </c>
    </row>
    <row r="27" spans="1:17" s="121" customFormat="1" ht="22.15" customHeight="1" x14ac:dyDescent="0.25">
      <c r="E27" s="122"/>
      <c r="G27" s="12"/>
      <c r="H27" s="363" t="s">
        <v>148</v>
      </c>
      <c r="I27" s="362"/>
      <c r="J27" s="119">
        <f>SUM($M$8:$M$10)+SUM($M$12:$M$14)</f>
        <v>0</v>
      </c>
      <c r="K27" s="120">
        <f>+IF($J$26&gt;0,J27/$J$26,0)</f>
        <v>0</v>
      </c>
      <c r="L27" s="121" t="str">
        <f>IF(K27&lt;10%,"El Mínimo debe ser 10%","OK")</f>
        <v>El Mínimo debe ser 10%</v>
      </c>
    </row>
    <row r="28" spans="1:17" s="121" customFormat="1" ht="22.15" customHeight="1" x14ac:dyDescent="0.25">
      <c r="G28" s="12"/>
      <c r="H28" s="360" t="s">
        <v>149</v>
      </c>
      <c r="I28" s="118"/>
      <c r="J28" s="119">
        <f>+M17</f>
        <v>0</v>
      </c>
      <c r="K28" s="120">
        <f>+IF($J$26&gt;0,J28/$J$26,0)</f>
        <v>0</v>
      </c>
    </row>
    <row r="29" spans="1:17" s="121" customFormat="1" ht="22.15" customHeight="1" x14ac:dyDescent="0.25">
      <c r="E29" s="122"/>
      <c r="G29" s="12"/>
      <c r="H29" s="360" t="s">
        <v>150</v>
      </c>
      <c r="I29" s="118"/>
      <c r="J29" s="119">
        <f>+P17</f>
        <v>0</v>
      </c>
      <c r="K29" s="120">
        <f>+IF($J$26&gt;0,J29/$J$26,0)</f>
        <v>0</v>
      </c>
    </row>
    <row r="30" spans="1:17" s="121" customFormat="1" ht="22.15" customHeight="1" x14ac:dyDescent="0.25">
      <c r="E30" s="122"/>
      <c r="G30" s="12"/>
      <c r="H30" s="363" t="s">
        <v>151</v>
      </c>
      <c r="I30" s="123"/>
      <c r="J30" s="119">
        <f>SUM(J28:J29)</f>
        <v>0</v>
      </c>
      <c r="K30" s="120">
        <f>+IF($J$26&gt;0,J30/$J$26,0)</f>
        <v>0</v>
      </c>
      <c r="L30" s="121" t="str">
        <f>IF(K30&lt;50%,"El Mínimo debe ser 50%","OK")</f>
        <v>El Mínimo debe ser 50%</v>
      </c>
    </row>
  </sheetData>
  <sheetProtection algorithmName="SHA-512" hashValue="gnZJ27xCcQrUGiHBBjNLi5Hd+KP+6ngXT7tHPprxop3tfQz5/7kAx9Nj+EWS10waBNjmp31efu93GHBUZyrXYQ==" saltValue="nwoFznp1o9jkdpLjxepfVQ==" spinCount="100000" sheet="1" objects="1" scenarios="1" formatCells="0" formatColumns="0" formatRows="0" insertColumns="0" deleteColumns="0" selectLockedCells="1"/>
  <mergeCells count="16">
    <mergeCell ref="B14:B16"/>
    <mergeCell ref="C14:C16"/>
    <mergeCell ref="R14:S16"/>
    <mergeCell ref="B17:C17"/>
    <mergeCell ref="B8:B9"/>
    <mergeCell ref="C8:C9"/>
    <mergeCell ref="B10:B13"/>
    <mergeCell ref="C10:C13"/>
    <mergeCell ref="R12:S13"/>
    <mergeCell ref="B2:P2"/>
    <mergeCell ref="B3:P3"/>
    <mergeCell ref="B4:P4"/>
    <mergeCell ref="B6:D6"/>
    <mergeCell ref="E6:G6"/>
    <mergeCell ref="H6:J6"/>
    <mergeCell ref="K6:P6"/>
  </mergeCells>
  <conditionalFormatting sqref="E13">
    <cfRule type="containsText" dxfId="48" priority="34" operator="containsText" text="Este Sub Item">
      <formula>NOT(ISERROR(SEARCH("Este Sub Item",E13)))</formula>
    </cfRule>
    <cfRule type="containsText" dxfId="47" priority="35" operator="containsText" text="Este Item debe">
      <formula>NOT(ISERROR(SEARCH("Este Item debe",E13)))</formula>
    </cfRule>
  </conditionalFormatting>
  <conditionalFormatting sqref="E8:G9">
    <cfRule type="containsText" dxfId="46" priority="15" operator="containsText" text="Monto Excede">
      <formula>NOT(ISERROR(SEARCH("Monto Excede",E8)))</formula>
    </cfRule>
    <cfRule type="containsText" dxfId="45" priority="16" operator="containsText" text="M$50.000">
      <formula>NOT(ISERROR(SEARCH("M$50.000",E8)))</formula>
    </cfRule>
  </conditionalFormatting>
  <conditionalFormatting sqref="F13:G13">
    <cfRule type="containsText" dxfId="44" priority="17" operator="containsText" text="Este Sub-ítem">
      <formula>NOT(ISERROR(SEARCH("Este Sub-ítem",F13)))</formula>
    </cfRule>
  </conditionalFormatting>
  <conditionalFormatting sqref="H17:J17">
    <cfRule type="cellIs" dxfId="43" priority="39" operator="greaterThan">
      <formula>950000000</formula>
    </cfRule>
  </conditionalFormatting>
  <conditionalFormatting sqref="J23">
    <cfRule type="cellIs" dxfId="42" priority="13" stopIfTrue="1" operator="greaterThan">
      <formula>0.5</formula>
    </cfRule>
  </conditionalFormatting>
  <conditionalFormatting sqref="K27">
    <cfRule type="cellIs" dxfId="41" priority="4" stopIfTrue="1" operator="lessThan">
      <formula>0.1</formula>
    </cfRule>
  </conditionalFormatting>
  <conditionalFormatting sqref="K30">
    <cfRule type="cellIs" dxfId="40" priority="3" stopIfTrue="1" operator="lessThan">
      <formula>0.5</formula>
    </cfRule>
  </conditionalFormatting>
  <conditionalFormatting sqref="K17:O17">
    <cfRule type="containsText" dxfId="39" priority="21" operator="containsText" text="Debe ser">
      <formula>NOT(ISERROR(SEARCH("Debe ser",K17)))</formula>
    </cfRule>
  </conditionalFormatting>
  <conditionalFormatting sqref="L27">
    <cfRule type="containsText" dxfId="38" priority="2" stopIfTrue="1" operator="containsText" text="El Mínimo debe ser 10%">
      <formula>NOT(ISERROR(SEARCH("El Mínimo debe ser 10%",L27)))</formula>
    </cfRule>
  </conditionalFormatting>
  <conditionalFormatting sqref="L30">
    <cfRule type="containsText" dxfId="37" priority="6" stopIfTrue="1" operator="containsText" text="El Mínimo debe ser 50%">
      <formula>NOT(ISERROR(SEARCH("El Mínimo debe ser 50%",L30)))</formula>
    </cfRule>
    <cfRule type="containsText" dxfId="36" priority="7" stopIfTrue="1" operator="containsText" text="El mímo debe ser 50%">
      <formula>NOT(ISERROR(SEARCH("El mímo debe ser 50%",L30)))</formula>
    </cfRule>
  </conditionalFormatting>
  <conditionalFormatting sqref="P17">
    <cfRule type="containsText" dxfId="35" priority="38" operator="containsText" text="50%">
      <formula>NOT(ISERROR(SEARCH("50%",P17)))</formula>
    </cfRule>
  </conditionalFormatting>
  <conditionalFormatting sqref="R12">
    <cfRule type="containsText" dxfId="34" priority="24" stopIfTrue="1" operator="containsText" text="Monto Item Equipamiento OK">
      <formula>NOT(ISERROR(SEARCH("Monto Item Equipamiento OK",R12)))</formula>
    </cfRule>
    <cfRule type="containsText" dxfId="33" priority="25" operator="containsText" text="$50.000.000">
      <formula>NOT(ISERROR(SEARCH("$50.000.000",R12)))</formula>
    </cfRule>
    <cfRule type="containsText" dxfId="32" priority="26" operator="containsText" text="Excede">
      <formula>NOT(ISERROR(SEARCH("Excede",R12)))</formula>
    </cfRule>
    <cfRule type="containsText" dxfId="31" priority="27" operator="containsText" text="M$50.000">
      <formula>NOT(ISERROR(SEARCH("M$50.000",R12)))</formula>
    </cfRule>
  </conditionalFormatting>
  <conditionalFormatting sqref="R14">
    <cfRule type="containsText" dxfId="30" priority="28" operator="containsText" text="$50.000.000">
      <formula>NOT(ISERROR(SEARCH("$50.000.000",R14)))</formula>
    </cfRule>
    <cfRule type="containsText" dxfId="29" priority="29" operator="containsText" text="Excede">
      <formula>NOT(ISERROR(SEARCH("Excede",R14)))</formula>
    </cfRule>
    <cfRule type="containsText" dxfId="28" priority="30" operator="containsText" text="M$50.000">
      <formula>NOT(ISERROR(SEARCH("M$50.000",R14)))</formula>
    </cfRule>
    <cfRule type="containsText" dxfId="27" priority="31" stopIfTrue="1" operator="containsText" text="Monto Item Equipamiento OK">
      <formula>NOT(ISERROR(SEARCH("Monto Item Equipamiento OK",R14)))</formula>
    </cfRule>
  </conditionalFormatting>
  <conditionalFormatting sqref="R12:S13">
    <cfRule type="containsText" dxfId="26" priority="23" stopIfTrue="1" operator="containsText" text="No puede tener">
      <formula>NOT(ISERROR(SEARCH("No puede tener",R12)))</formula>
    </cfRule>
  </conditionalFormatting>
  <conditionalFormatting sqref="R14:S16">
    <cfRule type="containsText" dxfId="25" priority="1" stopIfTrue="1" operator="containsText" text="No puede tener">
      <formula>NOT(ISERROR(SEARCH("No puede tener",R14)))</formula>
    </cfRule>
  </conditionalFormatting>
  <printOptions horizontalCentered="1"/>
  <pageMargins left="0" right="0" top="0.78740157480314965" bottom="0.78740157480314965" header="0" footer="0.59055118110236227"/>
  <pageSetup paperSize="5" scale="70" orientation="landscape" r:id="rId1"/>
  <headerFooter alignWithMargins="0">
    <oddFooter>&amp;L&amp;A - &amp;F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tabColor rgb="FF002060"/>
  </sheetPr>
  <dimension ref="A1:U29"/>
  <sheetViews>
    <sheetView showGridLines="0" topLeftCell="A2" zoomScale="90" zoomScaleNormal="90" workbookViewId="0">
      <pane xSplit="4" ySplit="6" topLeftCell="E8" activePane="bottomRight" state="frozen"/>
      <selection pane="topRight" activeCell="E2" sqref="E2"/>
      <selection pane="bottomLeft" activeCell="A8" sqref="A8"/>
      <selection pane="bottomRight" activeCell="I8" sqref="I8"/>
    </sheetView>
  </sheetViews>
  <sheetFormatPr baseColWidth="10" defaultColWidth="11.42578125" defaultRowHeight="12" x14ac:dyDescent="0.25"/>
  <cols>
    <col min="1" max="1" width="3" style="12" customWidth="1"/>
    <col min="2" max="2" width="5" style="12" customWidth="1"/>
    <col min="3" max="3" width="13.85546875" style="12" customWidth="1"/>
    <col min="4" max="4" width="32.7109375" style="12" customWidth="1"/>
    <col min="5" max="16" width="15.42578125" style="12" customWidth="1"/>
    <col min="17" max="17" width="3.42578125" style="12" customWidth="1"/>
    <col min="18" max="18" width="12.7109375" style="12" customWidth="1"/>
    <col min="19" max="19" width="17.42578125" style="12" customWidth="1"/>
    <col min="20" max="20" width="20.42578125" style="12" customWidth="1"/>
    <col min="21" max="21" width="16.5703125" style="12" hidden="1" customWidth="1"/>
    <col min="22" max="22" width="9.42578125" style="12" customWidth="1"/>
    <col min="23" max="16384" width="11.42578125" style="12"/>
  </cols>
  <sheetData>
    <row r="1" spans="1:19" ht="9" customHeight="1" x14ac:dyDescent="0.25">
      <c r="A1" s="51"/>
      <c r="B1" s="51"/>
      <c r="C1" s="51"/>
      <c r="D1" s="51"/>
      <c r="E1" s="51"/>
      <c r="F1" s="51"/>
      <c r="G1" s="51"/>
      <c r="H1" s="51"/>
      <c r="I1" s="51"/>
      <c r="J1" s="51"/>
      <c r="K1" s="51"/>
      <c r="L1" s="51"/>
      <c r="M1" s="51"/>
      <c r="N1" s="51"/>
      <c r="O1" s="51"/>
      <c r="P1" s="51"/>
      <c r="Q1" s="51"/>
    </row>
    <row r="2" spans="1:19" ht="28.5" customHeight="1" x14ac:dyDescent="0.25">
      <c r="A2" s="51"/>
      <c r="B2" s="487" t="s">
        <v>120</v>
      </c>
      <c r="C2" s="487"/>
      <c r="D2" s="487"/>
      <c r="E2" s="487"/>
      <c r="F2" s="487"/>
      <c r="G2" s="487"/>
      <c r="H2" s="487"/>
      <c r="I2" s="487"/>
      <c r="J2" s="487"/>
      <c r="K2" s="487"/>
      <c r="L2" s="487"/>
      <c r="M2" s="487"/>
      <c r="N2" s="487"/>
      <c r="O2" s="487"/>
      <c r="P2" s="487"/>
      <c r="Q2" s="51"/>
    </row>
    <row r="3" spans="1:19" ht="12" hidden="1" customHeight="1" x14ac:dyDescent="0.25">
      <c r="A3" s="51"/>
      <c r="B3" s="488"/>
      <c r="C3" s="488"/>
      <c r="D3" s="488"/>
      <c r="E3" s="488"/>
      <c r="F3" s="488"/>
      <c r="G3" s="488"/>
      <c r="H3" s="488"/>
      <c r="I3" s="488"/>
      <c r="J3" s="488"/>
      <c r="K3" s="488"/>
      <c r="L3" s="488"/>
      <c r="M3" s="488"/>
      <c r="N3" s="488"/>
      <c r="O3" s="488"/>
      <c r="P3" s="488"/>
      <c r="Q3" s="51"/>
    </row>
    <row r="4" spans="1:19" ht="9" customHeight="1" thickBot="1" x14ac:dyDescent="0.3">
      <c r="A4" s="51"/>
      <c r="B4" s="489"/>
      <c r="C4" s="490"/>
      <c r="D4" s="490"/>
      <c r="E4" s="490"/>
      <c r="F4" s="490"/>
      <c r="G4" s="490"/>
      <c r="H4" s="490"/>
      <c r="I4" s="490"/>
      <c r="J4" s="490"/>
      <c r="K4" s="490"/>
      <c r="L4" s="490"/>
      <c r="M4" s="490"/>
      <c r="N4" s="490"/>
      <c r="O4" s="490"/>
      <c r="P4" s="490"/>
      <c r="Q4" s="51"/>
    </row>
    <row r="5" spans="1:19" ht="13.5" hidden="1" customHeight="1" thickBot="1" x14ac:dyDescent="0.3">
      <c r="A5" s="51"/>
      <c r="B5" s="51"/>
      <c r="C5" s="51"/>
      <c r="D5" s="51"/>
      <c r="E5" s="51"/>
      <c r="F5" s="51"/>
      <c r="G5" s="51"/>
      <c r="H5" s="51"/>
      <c r="I5" s="51"/>
      <c r="J5" s="51"/>
      <c r="K5" s="51"/>
      <c r="L5" s="51"/>
      <c r="M5" s="51"/>
      <c r="N5" s="51"/>
      <c r="O5" s="51"/>
      <c r="P5" s="52"/>
      <c r="Q5" s="51"/>
    </row>
    <row r="6" spans="1:19" ht="25.5" customHeight="1" thickBot="1" x14ac:dyDescent="0.3">
      <c r="A6" s="51"/>
      <c r="B6" s="491" t="s">
        <v>159</v>
      </c>
      <c r="C6" s="491"/>
      <c r="D6" s="492"/>
      <c r="E6" s="493" t="s">
        <v>144</v>
      </c>
      <c r="F6" s="494"/>
      <c r="G6" s="495"/>
      <c r="H6" s="493" t="s">
        <v>142</v>
      </c>
      <c r="I6" s="494"/>
      <c r="J6" s="495"/>
      <c r="K6" s="496" t="s">
        <v>143</v>
      </c>
      <c r="L6" s="497"/>
      <c r="M6" s="497"/>
      <c r="N6" s="497"/>
      <c r="O6" s="497"/>
      <c r="P6" s="498"/>
      <c r="Q6" s="53"/>
    </row>
    <row r="7" spans="1:19" ht="37.9" customHeight="1" thickBot="1" x14ac:dyDescent="0.3">
      <c r="A7" s="52"/>
      <c r="B7" s="351" t="s">
        <v>121</v>
      </c>
      <c r="C7" s="351" t="s">
        <v>122</v>
      </c>
      <c r="D7" s="352" t="s">
        <v>50</v>
      </c>
      <c r="E7" s="357" t="s">
        <v>137</v>
      </c>
      <c r="F7" s="358" t="s">
        <v>138</v>
      </c>
      <c r="G7" s="359" t="s">
        <v>139</v>
      </c>
      <c r="H7" s="357" t="s">
        <v>137</v>
      </c>
      <c r="I7" s="358" t="s">
        <v>138</v>
      </c>
      <c r="J7" s="359" t="s">
        <v>139</v>
      </c>
      <c r="K7" s="357" t="s">
        <v>140</v>
      </c>
      <c r="L7" s="358" t="s">
        <v>138</v>
      </c>
      <c r="M7" s="359" t="s">
        <v>139</v>
      </c>
      <c r="N7" s="357" t="s">
        <v>141</v>
      </c>
      <c r="O7" s="358" t="s">
        <v>138</v>
      </c>
      <c r="P7" s="359" t="s">
        <v>139</v>
      </c>
      <c r="Q7" s="53"/>
    </row>
    <row r="8" spans="1:19" ht="37.9" customHeight="1" x14ac:dyDescent="0.25">
      <c r="A8" s="52"/>
      <c r="B8" s="508" t="s">
        <v>53</v>
      </c>
      <c r="C8" s="510" t="s">
        <v>123</v>
      </c>
      <c r="D8" s="353" t="s">
        <v>126</v>
      </c>
      <c r="E8" s="59">
        <f t="shared" ref="E8:E16" si="0">+H8+K8+N8</f>
        <v>0</v>
      </c>
      <c r="F8" s="60">
        <f t="shared" ref="F8:F16" si="1">+I8+L8+O8</f>
        <v>0</v>
      </c>
      <c r="G8" s="61">
        <f t="shared" ref="G8:G16" si="2">+J8+M8+P8</f>
        <v>0</v>
      </c>
      <c r="H8" s="62">
        <f>+'PRESUPUESTO MODIFICADO'!J8</f>
        <v>0</v>
      </c>
      <c r="I8" s="63">
        <f>SUMIF('Uso Interno DESGLOSE FACTURAS'!$A$4:$A$10,SALDOS!$D8,'Uso Interno DESGLOSE FACTURAS'!U4:$U$10)</f>
        <v>0</v>
      </c>
      <c r="J8" s="64">
        <f t="shared" ref="J8:J13" si="3">+H8-I8</f>
        <v>0</v>
      </c>
      <c r="K8" s="62">
        <f>+'PRESUPUESTO MODIFICADO'!M8</f>
        <v>0</v>
      </c>
      <c r="L8" s="63">
        <f>SUMIF('Uso Interno DESGLOSE FACTURAS'!$A$4:$A$10,SALDOS!$D8,'Uso Interno DESGLOSE FACTURAS'!$V4:V$10)</f>
        <v>0</v>
      </c>
      <c r="M8" s="66">
        <f t="shared" ref="M8:M16" si="4">+K8-L8</f>
        <v>0</v>
      </c>
      <c r="N8" s="67"/>
      <c r="O8" s="68"/>
      <c r="P8" s="69"/>
      <c r="Q8" s="53"/>
      <c r="S8" s="70"/>
    </row>
    <row r="9" spans="1:19" ht="37.9" customHeight="1" x14ac:dyDescent="0.25">
      <c r="A9" s="52"/>
      <c r="B9" s="509"/>
      <c r="C9" s="511"/>
      <c r="D9" s="354" t="s">
        <v>127</v>
      </c>
      <c r="E9" s="71">
        <f t="shared" si="0"/>
        <v>0</v>
      </c>
      <c r="F9" s="72">
        <f t="shared" ca="1" si="1"/>
        <v>0</v>
      </c>
      <c r="G9" s="73">
        <f t="shared" ca="1" si="2"/>
        <v>0</v>
      </c>
      <c r="H9" s="62">
        <f>+'PRESUPUESTO MODIFICADO'!J9</f>
        <v>0</v>
      </c>
      <c r="I9" s="63">
        <f ca="1">SUMIF('Uso Interno DESGLOSE FACTURAS'!$A$4:$A$10,SALDOS!$D9,'Uso Interno DESGLOSE FACTURAS'!U5:$U$10)</f>
        <v>0</v>
      </c>
      <c r="J9" s="75">
        <f t="shared" ca="1" si="3"/>
        <v>0</v>
      </c>
      <c r="K9" s="62">
        <f>+'PRESUPUESTO MODIFICADO'!M9</f>
        <v>0</v>
      </c>
      <c r="L9" s="63">
        <f ca="1">SUMIF('Uso Interno DESGLOSE FACTURAS'!$A$4:$A$10,SALDOS!$D9,'Uso Interno DESGLOSE FACTURAS'!$V5:V$10)</f>
        <v>0</v>
      </c>
      <c r="M9" s="77">
        <f t="shared" ca="1" si="4"/>
        <v>0</v>
      </c>
      <c r="N9" s="78"/>
      <c r="O9" s="79"/>
      <c r="P9" s="80"/>
      <c r="Q9" s="53"/>
      <c r="S9" s="70"/>
    </row>
    <row r="10" spans="1:19" ht="37.9" customHeight="1" x14ac:dyDescent="0.25">
      <c r="A10" s="52"/>
      <c r="B10" s="512" t="s">
        <v>54</v>
      </c>
      <c r="C10" s="502" t="s">
        <v>124</v>
      </c>
      <c r="D10" s="354" t="s">
        <v>128</v>
      </c>
      <c r="E10" s="81">
        <f t="shared" si="0"/>
        <v>0</v>
      </c>
      <c r="F10" s="82">
        <f t="shared" ca="1" si="1"/>
        <v>0</v>
      </c>
      <c r="G10" s="83">
        <f t="shared" ca="1" si="2"/>
        <v>0</v>
      </c>
      <c r="H10" s="62">
        <f>+'PRESUPUESTO MODIFICADO'!J10</f>
        <v>0</v>
      </c>
      <c r="I10" s="63">
        <f ca="1">SUMIF('Uso Interno DESGLOSE FACTURAS'!$A$4:$A$10,SALDOS!$D10,'Uso Interno DESGLOSE FACTURAS'!U6:$U$10)</f>
        <v>0</v>
      </c>
      <c r="J10" s="85">
        <f t="shared" ca="1" si="3"/>
        <v>0</v>
      </c>
      <c r="K10" s="62">
        <f>+'PRESUPUESTO MODIFICADO'!M10</f>
        <v>0</v>
      </c>
      <c r="L10" s="63">
        <f ca="1">SUMIF('Uso Interno DESGLOSE FACTURAS'!$A$4:$A$10,SALDOS!$D10,'Uso Interno DESGLOSE FACTURAS'!$V6:V$10)</f>
        <v>0</v>
      </c>
      <c r="M10" s="87">
        <f t="shared" ca="1" si="4"/>
        <v>0</v>
      </c>
      <c r="N10" s="78"/>
      <c r="O10" s="79"/>
      <c r="P10" s="80"/>
      <c r="Q10" s="53"/>
      <c r="S10" s="88"/>
    </row>
    <row r="11" spans="1:19" ht="37.9" customHeight="1" x14ac:dyDescent="0.25">
      <c r="A11" s="52"/>
      <c r="B11" s="513"/>
      <c r="C11" s="503"/>
      <c r="D11" s="354" t="s">
        <v>129</v>
      </c>
      <c r="E11" s="81">
        <f t="shared" si="0"/>
        <v>0</v>
      </c>
      <c r="F11" s="82">
        <f t="shared" ca="1" si="1"/>
        <v>0</v>
      </c>
      <c r="G11" s="83">
        <f t="shared" ca="1" si="2"/>
        <v>0</v>
      </c>
      <c r="H11" s="62">
        <f>+'PRESUPUESTO MODIFICADO'!J11</f>
        <v>0</v>
      </c>
      <c r="I11" s="63">
        <f ca="1">SUMIF('Uso Interno DESGLOSE FACTURAS'!$A$4:$A$10,SALDOS!$D11,'Uso Interno DESGLOSE FACTURAS'!U7:$U$10)</f>
        <v>0</v>
      </c>
      <c r="J11" s="85">
        <f t="shared" ca="1" si="3"/>
        <v>0</v>
      </c>
      <c r="K11" s="62">
        <f>+'PRESUPUESTO MODIFICADO'!M11</f>
        <v>0</v>
      </c>
      <c r="L11" s="63">
        <f ca="1">SUMIF('Uso Interno DESGLOSE FACTURAS'!$A$4:$A$10,SALDOS!$D11,'Uso Interno DESGLOSE FACTURAS'!$V7:V$10)</f>
        <v>0</v>
      </c>
      <c r="M11" s="87">
        <f t="shared" ca="1" si="4"/>
        <v>0</v>
      </c>
      <c r="N11" s="89">
        <f>+'PRESUPUESTO MODIFICADO'!P11</f>
        <v>0</v>
      </c>
      <c r="O11" s="86"/>
      <c r="P11" s="87">
        <f t="shared" ref="P11:P16" si="5">+N11-O11</f>
        <v>0</v>
      </c>
      <c r="Q11" s="53"/>
    </row>
    <row r="12" spans="1:19" ht="37.9" customHeight="1" x14ac:dyDescent="0.25">
      <c r="A12" s="52"/>
      <c r="B12" s="513"/>
      <c r="C12" s="503"/>
      <c r="D12" s="354" t="s">
        <v>130</v>
      </c>
      <c r="E12" s="81">
        <f t="shared" si="0"/>
        <v>0</v>
      </c>
      <c r="F12" s="82">
        <f t="shared" ca="1" si="1"/>
        <v>0</v>
      </c>
      <c r="G12" s="83">
        <f t="shared" ca="1" si="2"/>
        <v>0</v>
      </c>
      <c r="H12" s="62">
        <f>+'PRESUPUESTO MODIFICADO'!J12</f>
        <v>0</v>
      </c>
      <c r="I12" s="63">
        <f ca="1">SUMIF('Uso Interno DESGLOSE FACTURAS'!$A$4:$A$10,SALDOS!$D12,'Uso Interno DESGLOSE FACTURAS'!U8:$U$10)</f>
        <v>0</v>
      </c>
      <c r="J12" s="85">
        <f t="shared" ca="1" si="3"/>
        <v>0</v>
      </c>
      <c r="K12" s="62">
        <f>+'PRESUPUESTO MODIFICADO'!M12</f>
        <v>0</v>
      </c>
      <c r="L12" s="63">
        <f ca="1">SUMIF('Uso Interno DESGLOSE FACTURAS'!$A$4:$A$10,SALDOS!$D12,'Uso Interno DESGLOSE FACTURAS'!$V8:V$10)</f>
        <v>0</v>
      </c>
      <c r="M12" s="87">
        <f t="shared" ca="1" si="4"/>
        <v>0</v>
      </c>
      <c r="N12" s="89">
        <f>+'PRESUPUESTO MODIFICADO'!P12</f>
        <v>0</v>
      </c>
      <c r="O12" s="86"/>
      <c r="P12" s="87">
        <f t="shared" si="5"/>
        <v>0</v>
      </c>
      <c r="Q12" s="53"/>
      <c r="R12" s="276"/>
      <c r="S12" s="276"/>
    </row>
    <row r="13" spans="1:19" ht="37.9" customHeight="1" x14ac:dyDescent="0.25">
      <c r="A13" s="52"/>
      <c r="B13" s="509"/>
      <c r="C13" s="511"/>
      <c r="D13" s="354" t="s">
        <v>131</v>
      </c>
      <c r="E13" s="90">
        <f t="shared" si="0"/>
        <v>0</v>
      </c>
      <c r="F13" s="277" t="str">
        <f ca="1">IF(SUM(I13+L13+O13)=0,"Este Sub-ítem debe tener Presupuesto",SUM(I13+L13+O13))</f>
        <v>Este Sub-ítem debe tener Presupuesto</v>
      </c>
      <c r="G13" s="92">
        <f ca="1">+J13+M13+P13</f>
        <v>0</v>
      </c>
      <c r="H13" s="62">
        <f>+'PRESUPUESTO MODIFICADO'!J13</f>
        <v>0</v>
      </c>
      <c r="I13" s="63">
        <f ca="1">SUMIF('Uso Interno DESGLOSE FACTURAS'!$A$4:$A$10,SALDOS!$D13,'Uso Interno DESGLOSE FACTURAS'!U9:$U$10)</f>
        <v>0</v>
      </c>
      <c r="J13" s="85">
        <f t="shared" ca="1" si="3"/>
        <v>0</v>
      </c>
      <c r="K13" s="62">
        <f>+'PRESUPUESTO MODIFICADO'!M13</f>
        <v>0</v>
      </c>
      <c r="L13" s="63">
        <f ca="1">SUMIF('Uso Interno DESGLOSE FACTURAS'!$A$4:$A$10,SALDOS!$D13,'Uso Interno DESGLOSE FACTURAS'!$V9:V$10)</f>
        <v>0</v>
      </c>
      <c r="M13" s="87">
        <f t="shared" ca="1" si="4"/>
        <v>0</v>
      </c>
      <c r="N13" s="89">
        <f>+'PRESUPUESTO MODIFICADO'!P13</f>
        <v>0</v>
      </c>
      <c r="O13" s="86"/>
      <c r="P13" s="87">
        <f t="shared" si="5"/>
        <v>0</v>
      </c>
      <c r="Q13" s="53"/>
      <c r="R13" s="276"/>
      <c r="S13" s="276"/>
    </row>
    <row r="14" spans="1:19" ht="37.9" customHeight="1" x14ac:dyDescent="0.25">
      <c r="A14" s="52"/>
      <c r="B14" s="499" t="s">
        <v>56</v>
      </c>
      <c r="C14" s="502" t="s">
        <v>125</v>
      </c>
      <c r="D14" s="354" t="s">
        <v>132</v>
      </c>
      <c r="E14" s="93">
        <f t="shared" si="0"/>
        <v>0</v>
      </c>
      <c r="F14" s="94">
        <f t="shared" ca="1" si="1"/>
        <v>0</v>
      </c>
      <c r="G14" s="95">
        <f t="shared" ca="1" si="2"/>
        <v>0</v>
      </c>
      <c r="H14" s="96"/>
      <c r="I14" s="97"/>
      <c r="J14" s="98"/>
      <c r="K14" s="62">
        <f>+'PRESUPUESTO MODIFICADO'!M14</f>
        <v>0</v>
      </c>
      <c r="L14" s="86">
        <f ca="1">SUMIF('Uso Interno DESGLOSE FACTURAS'!$A$4:$A$10,SALDOS!$D14,'Uso Interno DESGLOSE FACTURAS'!$V10:V$10)</f>
        <v>0</v>
      </c>
      <c r="M14" s="87">
        <f t="shared" ca="1" si="4"/>
        <v>0</v>
      </c>
      <c r="N14" s="89">
        <f>+'PRESUPUESTO MODIFICADO'!P14</f>
        <v>0</v>
      </c>
      <c r="O14" s="86"/>
      <c r="P14" s="87">
        <f t="shared" si="5"/>
        <v>0</v>
      </c>
      <c r="Q14" s="53"/>
      <c r="R14" s="276"/>
      <c r="S14" s="276"/>
    </row>
    <row r="15" spans="1:19" ht="37.9" customHeight="1" x14ac:dyDescent="0.25">
      <c r="A15" s="52"/>
      <c r="B15" s="500"/>
      <c r="C15" s="503"/>
      <c r="D15" s="354" t="s">
        <v>133</v>
      </c>
      <c r="E15" s="102">
        <f t="shared" ref="E15" si="6">+H15+K15+N15</f>
        <v>0</v>
      </c>
      <c r="F15" s="103">
        <f t="shared" ref="F15" ca="1" si="7">+I15+L15+O15</f>
        <v>0</v>
      </c>
      <c r="G15" s="104">
        <f t="shared" ref="G15" ca="1" si="8">+J15+M15+P15</f>
        <v>0</v>
      </c>
      <c r="H15" s="124"/>
      <c r="I15" s="125"/>
      <c r="J15" s="126"/>
      <c r="K15" s="62">
        <f>+'PRESUPUESTO MODIFICADO'!M15</f>
        <v>0</v>
      </c>
      <c r="L15" s="86">
        <f ca="1">SUMIF('Uso Interno DESGLOSE FACTURAS'!$A$4:$A$10,SALDOS!$D15,'Uso Interno DESGLOSE FACTURAS'!$V$10:V11)</f>
        <v>0</v>
      </c>
      <c r="M15" s="87">
        <f t="shared" ref="M15" ca="1" si="9">+K15-L15</f>
        <v>0</v>
      </c>
      <c r="N15" s="89">
        <f>+'PRESUPUESTO MODIFICADO'!P15</f>
        <v>0</v>
      </c>
      <c r="O15" s="86"/>
      <c r="P15" s="87">
        <f t="shared" si="5"/>
        <v>0</v>
      </c>
      <c r="Q15" s="53"/>
      <c r="R15" s="276"/>
      <c r="S15" s="276"/>
    </row>
    <row r="16" spans="1:19" ht="37.9" customHeight="1" thickBot="1" x14ac:dyDescent="0.3">
      <c r="A16" s="52"/>
      <c r="B16" s="501"/>
      <c r="C16" s="504"/>
      <c r="D16" s="355" t="s">
        <v>134</v>
      </c>
      <c r="E16" s="102">
        <f t="shared" si="0"/>
        <v>0</v>
      </c>
      <c r="F16" s="103">
        <f t="shared" ca="1" si="1"/>
        <v>0</v>
      </c>
      <c r="G16" s="104">
        <f t="shared" ca="1" si="2"/>
        <v>0</v>
      </c>
      <c r="H16" s="105"/>
      <c r="I16" s="106"/>
      <c r="J16" s="107"/>
      <c r="K16" s="62">
        <f>+'PRESUPUESTO MODIFICADO'!M16</f>
        <v>0</v>
      </c>
      <c r="L16" s="108">
        <f ca="1">SUMIF('Uso Interno DESGLOSE FACTURAS'!$A$4:$A$10,SALDOS!$D16,'Uso Interno DESGLOSE FACTURAS'!$V$10:V12)</f>
        <v>0</v>
      </c>
      <c r="M16" s="109">
        <f t="shared" ca="1" si="4"/>
        <v>0</v>
      </c>
      <c r="N16" s="89">
        <f>+'PRESUPUESTO MODIFICADO'!P16</f>
        <v>0</v>
      </c>
      <c r="O16" s="108"/>
      <c r="P16" s="109">
        <f t="shared" si="5"/>
        <v>0</v>
      </c>
      <c r="Q16" s="53"/>
      <c r="R16" s="276"/>
      <c r="S16" s="276"/>
    </row>
    <row r="17" spans="1:17" ht="37.9" customHeight="1" thickBot="1" x14ac:dyDescent="0.3">
      <c r="A17" s="51"/>
      <c r="B17" s="506"/>
      <c r="C17" s="507"/>
      <c r="D17" s="356" t="s">
        <v>135</v>
      </c>
      <c r="E17" s="110">
        <f t="shared" ref="E17:P17" si="10">SUM(E8:E16)</f>
        <v>0</v>
      </c>
      <c r="F17" s="111">
        <f t="shared" ca="1" si="10"/>
        <v>0</v>
      </c>
      <c r="G17" s="112">
        <f t="shared" ca="1" si="10"/>
        <v>0</v>
      </c>
      <c r="H17" s="110">
        <f t="shared" si="10"/>
        <v>0</v>
      </c>
      <c r="I17" s="111">
        <f t="shared" ca="1" si="10"/>
        <v>0</v>
      </c>
      <c r="J17" s="112">
        <f t="shared" ca="1" si="10"/>
        <v>0</v>
      </c>
      <c r="K17" s="110">
        <f t="shared" si="10"/>
        <v>0</v>
      </c>
      <c r="L17" s="113">
        <f t="shared" ca="1" si="10"/>
        <v>0</v>
      </c>
      <c r="M17" s="112">
        <f t="shared" ca="1" si="10"/>
        <v>0</v>
      </c>
      <c r="N17" s="114">
        <f t="shared" si="10"/>
        <v>0</v>
      </c>
      <c r="O17" s="113">
        <f t="shared" si="10"/>
        <v>0</v>
      </c>
      <c r="P17" s="112">
        <f t="shared" si="10"/>
        <v>0</v>
      </c>
      <c r="Q17" s="53"/>
    </row>
    <row r="18" spans="1:17" x14ac:dyDescent="0.25">
      <c r="A18" s="51"/>
      <c r="B18" s="51"/>
      <c r="C18" s="51"/>
      <c r="D18" s="115"/>
      <c r="E18" s="51"/>
      <c r="F18" s="51"/>
      <c r="G18" s="51"/>
      <c r="H18" s="116"/>
      <c r="I18" s="116"/>
      <c r="J18" s="116"/>
      <c r="K18" s="116"/>
      <c r="L18" s="116"/>
      <c r="M18" s="116"/>
      <c r="N18" s="116"/>
      <c r="O18" s="116"/>
      <c r="P18" s="51"/>
      <c r="Q18" s="51"/>
    </row>
    <row r="19" spans="1:17" ht="21" customHeight="1" x14ac:dyDescent="0.25">
      <c r="I19" s="127" t="s">
        <v>158</v>
      </c>
    </row>
    <row r="20" spans="1:17" ht="20.45" customHeight="1" x14ac:dyDescent="0.25">
      <c r="G20" s="360" t="s">
        <v>145</v>
      </c>
      <c r="H20" s="118"/>
      <c r="I20" s="119">
        <f ca="1">SUM($I$8:$I$9)</f>
        <v>0</v>
      </c>
    </row>
    <row r="21" spans="1:17" ht="20.45" customHeight="1" x14ac:dyDescent="0.25">
      <c r="G21" s="360" t="s">
        <v>146</v>
      </c>
      <c r="H21" s="118"/>
      <c r="I21" s="119">
        <f ca="1">SUM($I$10:$I$13)</f>
        <v>0</v>
      </c>
    </row>
    <row r="22" spans="1:17" ht="20.45" customHeight="1" x14ac:dyDescent="0.25">
      <c r="G22" s="361" t="s">
        <v>147</v>
      </c>
      <c r="H22" s="118"/>
      <c r="I22" s="120">
        <f ca="1">+IF(I20&gt;0,I21/I20,0)</f>
        <v>0</v>
      </c>
    </row>
    <row r="25" spans="1:17" ht="21" customHeight="1" x14ac:dyDescent="0.25">
      <c r="G25" s="360" t="s">
        <v>145</v>
      </c>
      <c r="H25" s="118"/>
      <c r="I25" s="119">
        <f ca="1">SUM($F$8:$F$9)</f>
        <v>0</v>
      </c>
      <c r="K25" s="121"/>
    </row>
    <row r="26" spans="1:17" ht="21" customHeight="1" x14ac:dyDescent="0.25">
      <c r="G26" s="363" t="s">
        <v>148</v>
      </c>
      <c r="H26" s="362"/>
      <c r="I26" s="119">
        <f ca="1">SUM($L$8:$L$10)+SUM($L$12:$L$14)</f>
        <v>0</v>
      </c>
      <c r="J26" s="120">
        <f ca="1">+IF($I$25&gt;0,I26/$I$25,0)</f>
        <v>0</v>
      </c>
      <c r="K26" s="121" t="str">
        <f ca="1">IF(J26&lt;10%,"El Mínimo debe ser 10%","OK")</f>
        <v>El Mínimo debe ser 10%</v>
      </c>
    </row>
    <row r="27" spans="1:17" ht="21" customHeight="1" x14ac:dyDescent="0.25">
      <c r="G27" s="360" t="s">
        <v>149</v>
      </c>
      <c r="H27" s="118"/>
      <c r="I27" s="119">
        <f ca="1">+$L$17</f>
        <v>0</v>
      </c>
      <c r="J27" s="120">
        <f ca="1">+IF($I$25&gt;0,I27/$I$25,0)</f>
        <v>0</v>
      </c>
      <c r="K27" s="121"/>
    </row>
    <row r="28" spans="1:17" ht="21" customHeight="1" x14ac:dyDescent="0.25">
      <c r="G28" s="360" t="s">
        <v>150</v>
      </c>
      <c r="H28" s="118"/>
      <c r="I28" s="119">
        <f>+$O$17</f>
        <v>0</v>
      </c>
      <c r="J28" s="120">
        <f ca="1">+IF($I$25&gt;0,I28/$I$25,0)</f>
        <v>0</v>
      </c>
      <c r="K28" s="121"/>
    </row>
    <row r="29" spans="1:17" ht="21" customHeight="1" x14ac:dyDescent="0.25">
      <c r="G29" s="363" t="s">
        <v>151</v>
      </c>
      <c r="H29" s="123"/>
      <c r="I29" s="119">
        <f ca="1">SUM(I27:I28)</f>
        <v>0</v>
      </c>
      <c r="J29" s="120">
        <f ca="1">+IF($I$25&gt;0,I29/$I$25,0)</f>
        <v>0</v>
      </c>
      <c r="K29" s="121" t="str">
        <f ca="1">IF(J29&lt;50%,"El Mínimo debe ser 50%","OK")</f>
        <v>El Mínimo debe ser 50%</v>
      </c>
    </row>
  </sheetData>
  <sheetProtection algorithmName="SHA-512" hashValue="sKdZ9FN9dmqzfb+ktOgSGx2LLDoIexPjU5yO8QuDYH0PT7KV+RASKW4GHTotRNc12Yk8+/U4LcoDo3BCCCF/sQ==" saltValue="j6+pyqZPhWrxbBfyB0DDUw==" spinCount="100000" sheet="1" selectLockedCells="1"/>
  <mergeCells count="14">
    <mergeCell ref="B17:C17"/>
    <mergeCell ref="B10:B13"/>
    <mergeCell ref="C10:C13"/>
    <mergeCell ref="B2:P2"/>
    <mergeCell ref="B3:P3"/>
    <mergeCell ref="B4:P4"/>
    <mergeCell ref="B6:D6"/>
    <mergeCell ref="K6:P6"/>
    <mergeCell ref="H6:J6"/>
    <mergeCell ref="E6:G6"/>
    <mergeCell ref="B8:B9"/>
    <mergeCell ref="C8:C9"/>
    <mergeCell ref="B14:B16"/>
    <mergeCell ref="C14:C16"/>
  </mergeCells>
  <conditionalFormatting sqref="E13">
    <cfRule type="containsText" dxfId="24" priority="27" operator="containsText" text="Este Sub Item">
      <formula>NOT(ISERROR(SEARCH("Este Sub Item",E13)))</formula>
    </cfRule>
    <cfRule type="containsText" dxfId="23" priority="28" operator="containsText" text="Este Item debe">
      <formula>NOT(ISERROR(SEARCH("Este Item debe",E13)))</formula>
    </cfRule>
  </conditionalFormatting>
  <conditionalFormatting sqref="E8:G9">
    <cfRule type="containsText" dxfId="22" priority="8" operator="containsText" text="Monto Excede">
      <formula>NOT(ISERROR(SEARCH("Monto Excede",E8)))</formula>
    </cfRule>
    <cfRule type="containsText" dxfId="21" priority="9" operator="containsText" text="M$50.000">
      <formula>NOT(ISERROR(SEARCH("M$50.000",E8)))</formula>
    </cfRule>
  </conditionalFormatting>
  <conditionalFormatting sqref="F13">
    <cfRule type="containsText" dxfId="20" priority="1" operator="containsText" text="HAVE">
      <formula>NOT(ISERROR(SEARCH("HAVE",F13)))</formula>
    </cfRule>
  </conditionalFormatting>
  <conditionalFormatting sqref="G13">
    <cfRule type="containsText" dxfId="19" priority="10" operator="containsText" text="Este Sub Item">
      <formula>NOT(ISERROR(SEARCH("Este Sub Item",G13)))</formula>
    </cfRule>
    <cfRule type="containsText" dxfId="18" priority="11" operator="containsText" text="Este Item debe">
      <formula>NOT(ISERROR(SEARCH("Este Item debe",G13)))</formula>
    </cfRule>
  </conditionalFormatting>
  <conditionalFormatting sqref="H17:J17">
    <cfRule type="cellIs" dxfId="17" priority="2" operator="greaterThan">
      <formula>950000000</formula>
    </cfRule>
  </conditionalFormatting>
  <conditionalFormatting sqref="I22">
    <cfRule type="cellIs" dxfId="16" priority="36" stopIfTrue="1" operator="greaterThan">
      <formula>0.5</formula>
    </cfRule>
  </conditionalFormatting>
  <conditionalFormatting sqref="J26">
    <cfRule type="cellIs" dxfId="15" priority="7" stopIfTrue="1" operator="lessThan">
      <formula>0.1</formula>
    </cfRule>
  </conditionalFormatting>
  <conditionalFormatting sqref="J29">
    <cfRule type="cellIs" dxfId="14" priority="6" stopIfTrue="1" operator="lessThan">
      <formula>0.5</formula>
    </cfRule>
  </conditionalFormatting>
  <conditionalFormatting sqref="K26">
    <cfRule type="containsText" dxfId="13" priority="4" stopIfTrue="1" operator="containsText" text="El Mínimo debe ser 10%">
      <formula>NOT(ISERROR(SEARCH("El Mínimo debe ser 10%",K26)))</formula>
    </cfRule>
  </conditionalFormatting>
  <conditionalFormatting sqref="K29">
    <cfRule type="containsText" dxfId="12" priority="33" stopIfTrue="1" operator="containsText" text="El Mínimo debe ser 50%">
      <formula>NOT(ISERROR(SEARCH("El Mínimo debe ser 50%",K29)))</formula>
    </cfRule>
  </conditionalFormatting>
  <conditionalFormatting sqref="K17:O17">
    <cfRule type="containsText" dxfId="11" priority="14" operator="containsText" text="Debe ser">
      <formula>NOT(ISERROR(SEARCH("Debe ser",K17)))</formula>
    </cfRule>
  </conditionalFormatting>
  <conditionalFormatting sqref="P17">
    <cfRule type="containsText" dxfId="10" priority="31" operator="containsText" text="50%">
      <formula>NOT(ISERROR(SEARCH("50%",P17)))</formula>
    </cfRule>
  </conditionalFormatting>
  <conditionalFormatting sqref="R12">
    <cfRule type="containsText" dxfId="9" priority="17" stopIfTrue="1" operator="containsText" text="Monto Item Equipamiento OK">
      <formula>NOT(ISERROR(SEARCH("Monto Item Equipamiento OK",R12)))</formula>
    </cfRule>
    <cfRule type="containsText" dxfId="8" priority="18" operator="containsText" text="$50.000.000">
      <formula>NOT(ISERROR(SEARCH("$50.000.000",R12)))</formula>
    </cfRule>
    <cfRule type="containsText" dxfId="7" priority="19" operator="containsText" text="Excede">
      <formula>NOT(ISERROR(SEARCH("Excede",R12)))</formula>
    </cfRule>
    <cfRule type="containsText" dxfId="6" priority="20" operator="containsText" text="M$50.000">
      <formula>NOT(ISERROR(SEARCH("M$50.000",R12)))</formula>
    </cfRule>
  </conditionalFormatting>
  <conditionalFormatting sqref="R14:R15">
    <cfRule type="containsText" dxfId="5" priority="21" operator="containsText" text="$50.000.000">
      <formula>NOT(ISERROR(SEARCH("$50.000.000",R14)))</formula>
    </cfRule>
    <cfRule type="containsText" dxfId="4" priority="22" operator="containsText" text="Excede">
      <formula>NOT(ISERROR(SEARCH("Excede",R14)))</formula>
    </cfRule>
    <cfRule type="containsText" dxfId="3" priority="23" operator="containsText" text="M$50.000">
      <formula>NOT(ISERROR(SEARCH("M$50.000",R14)))</formula>
    </cfRule>
    <cfRule type="containsText" dxfId="2" priority="24" stopIfTrue="1" operator="containsText" text="Monto Item Equipamiento OK">
      <formula>NOT(ISERROR(SEARCH("Monto Item Equipamiento OK",R14)))</formula>
    </cfRule>
  </conditionalFormatting>
  <conditionalFormatting sqref="R12:S13">
    <cfRule type="containsText" dxfId="1" priority="16" stopIfTrue="1" operator="containsText" text="No puede tener">
      <formula>NOT(ISERROR(SEARCH("No puede tener",R12)))</formula>
    </cfRule>
  </conditionalFormatting>
  <conditionalFormatting sqref="R14:S16">
    <cfRule type="containsText" dxfId="0" priority="15" stopIfTrue="1" operator="containsText" text="No puede tener">
      <formula>NOT(ISERROR(SEARCH("No puede tener",R14)))</formula>
    </cfRule>
  </conditionalFormatting>
  <printOptions horizontalCentered="1"/>
  <pageMargins left="0" right="0" top="0.78740157480314965" bottom="0.78740157480314965" header="0" footer="0.59055118110236227"/>
  <pageSetup paperSize="5" scale="70" orientation="landscape" r:id="rId1"/>
  <headerFooter alignWithMargins="0">
    <oddFooter>&amp;L&amp;A - &amp;F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 INSTRUCTIONS</vt:lpstr>
      <vt:lpstr> QUOTES</vt:lpstr>
      <vt:lpstr> I. EQUIPMENT</vt:lpstr>
      <vt:lpstr> II. TRANSFERS, INST. OPERATION</vt:lpstr>
      <vt:lpstr> DETAILS CONTRIBUTIONS</vt:lpstr>
      <vt:lpstr> III. FINAL BUDGET</vt:lpstr>
      <vt:lpstr> BUDGET DETAIL</vt:lpstr>
      <vt:lpstr>PRESUPUESTO MODIFICADO</vt:lpstr>
      <vt:lpstr>SALDOS</vt:lpstr>
      <vt:lpstr>Uso Interno DESGLOSE FACTURAS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Álvaro González Miranda</dc:creator>
  <cp:keywords/>
  <dc:description/>
  <cp:lastModifiedBy>Roxany Barahona Ligueno</cp:lastModifiedBy>
  <cp:revision/>
  <dcterms:created xsi:type="dcterms:W3CDTF">2013-06-10T15:33:12Z</dcterms:created>
  <dcterms:modified xsi:type="dcterms:W3CDTF">2024-12-04T19:51:28Z</dcterms:modified>
  <cp:category/>
  <cp:contentStatus/>
</cp:coreProperties>
</file>